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5년\2025 계약\공사계약\동천 인테리어 공사\"/>
    </mc:Choice>
  </mc:AlternateContent>
  <xr:revisionPtr revIDLastSave="0" documentId="8_{1405037B-8EE9-4E13-8077-1431088D3F1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갑지" sheetId="8" state="hidden" r:id="rId1"/>
    <sheet name="원가계산서" sheetId="7" r:id="rId2"/>
    <sheet name="내역서" sheetId="5" r:id="rId3"/>
    <sheet name="Sheet1" sheetId="1" state="hidden" r:id="rId4"/>
  </sheets>
  <definedNames>
    <definedName name="_xlnm.Print_Area" localSheetId="2">내역서!$A$1:$M$281</definedName>
    <definedName name="_xlnm.Print_Area" localSheetId="1">원가계산서!$A$1:$F$31</definedName>
    <definedName name="_xlnm.Print_Titles" localSheetId="2">내역서!$1:$4</definedName>
    <definedName name="_xlnm.Print_Titles" localSheetId="1">원가계산서!$1:$4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1" i="5" l="1"/>
  <c r="H281" i="5"/>
  <c r="F281" i="5" l="1"/>
  <c r="D27" i="7"/>
  <c r="D23" i="7"/>
  <c r="D22" i="7"/>
  <c r="D19" i="7"/>
  <c r="D18" i="7"/>
  <c r="D17" i="7"/>
  <c r="D16" i="7"/>
  <c r="D15" i="7"/>
  <c r="D14" i="7"/>
  <c r="D13" i="7"/>
  <c r="D10" i="7"/>
  <c r="AV258" i="5"/>
  <c r="AW258" i="5"/>
  <c r="AX258" i="5"/>
  <c r="O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H245" i="5"/>
  <c r="AI245" i="5"/>
  <c r="AJ245" i="5"/>
  <c r="AK245" i="5"/>
  <c r="AL245" i="5"/>
  <c r="AM245" i="5"/>
  <c r="AN245" i="5"/>
  <c r="AO245" i="5"/>
  <c r="AP245" i="5"/>
  <c r="AQ245" i="5"/>
  <c r="AR245" i="5"/>
  <c r="AS245" i="5"/>
  <c r="AT245" i="5"/>
  <c r="AU245" i="5"/>
  <c r="F258" i="5"/>
  <c r="H258" i="5"/>
  <c r="O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H244" i="5"/>
  <c r="AH258" i="5" s="1"/>
  <c r="AI244" i="5"/>
  <c r="AI258" i="5" s="1"/>
  <c r="AJ244" i="5"/>
  <c r="AK244" i="5"/>
  <c r="AK258" i="5" s="1"/>
  <c r="AL244" i="5"/>
  <c r="AL258" i="5" s="1"/>
  <c r="AM244" i="5"/>
  <c r="AN244" i="5"/>
  <c r="AO244" i="5"/>
  <c r="AP244" i="5"/>
  <c r="AQ244" i="5"/>
  <c r="AR244" i="5"/>
  <c r="AS244" i="5"/>
  <c r="AT244" i="5"/>
  <c r="AU244" i="5"/>
  <c r="AV242" i="5"/>
  <c r="AW242" i="5"/>
  <c r="AX242" i="5"/>
  <c r="O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AJ229" i="5"/>
  <c r="AK229" i="5"/>
  <c r="AL229" i="5"/>
  <c r="AM229" i="5"/>
  <c r="AN229" i="5"/>
  <c r="AO229" i="5"/>
  <c r="AP229" i="5"/>
  <c r="AQ229" i="5"/>
  <c r="AR229" i="5"/>
  <c r="AS229" i="5"/>
  <c r="AT229" i="5"/>
  <c r="AU229" i="5"/>
  <c r="O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AJ228" i="5"/>
  <c r="AK228" i="5"/>
  <c r="AL228" i="5"/>
  <c r="AM228" i="5"/>
  <c r="AN228" i="5"/>
  <c r="AO228" i="5"/>
  <c r="AP228" i="5"/>
  <c r="AQ228" i="5"/>
  <c r="AR228" i="5"/>
  <c r="AS228" i="5"/>
  <c r="AT228" i="5"/>
  <c r="AU228" i="5"/>
  <c r="AV226" i="5"/>
  <c r="AW226" i="5"/>
  <c r="AX226" i="5"/>
  <c r="O212" i="5"/>
  <c r="S212" i="5"/>
  <c r="S226" i="5" s="1"/>
  <c r="T212" i="5"/>
  <c r="T226" i="5" s="1"/>
  <c r="U212" i="5"/>
  <c r="U226" i="5" s="1"/>
  <c r="V212" i="5"/>
  <c r="V226" i="5" s="1"/>
  <c r="W212" i="5"/>
  <c r="W226" i="5" s="1"/>
  <c r="X212" i="5"/>
  <c r="X226" i="5" s="1"/>
  <c r="Y212" i="5"/>
  <c r="Y226" i="5" s="1"/>
  <c r="Z212" i="5"/>
  <c r="Z226" i="5" s="1"/>
  <c r="AA212" i="5"/>
  <c r="AA226" i="5" s="1"/>
  <c r="AB212" i="5"/>
  <c r="AB226" i="5" s="1"/>
  <c r="AC212" i="5"/>
  <c r="AC226" i="5" s="1"/>
  <c r="AD212" i="5"/>
  <c r="AD226" i="5" s="1"/>
  <c r="AE212" i="5"/>
  <c r="AE226" i="5" s="1"/>
  <c r="AF212" i="5"/>
  <c r="AF226" i="5" s="1"/>
  <c r="AG212" i="5"/>
  <c r="AG226" i="5" s="1"/>
  <c r="AH212" i="5"/>
  <c r="AH226" i="5" s="1"/>
  <c r="AI212" i="5"/>
  <c r="AI226" i="5" s="1"/>
  <c r="AJ212" i="5"/>
  <c r="AJ226" i="5" s="1"/>
  <c r="AK212" i="5"/>
  <c r="AK226" i="5" s="1"/>
  <c r="AL212" i="5"/>
  <c r="AL226" i="5" s="1"/>
  <c r="AM212" i="5"/>
  <c r="AM226" i="5" s="1"/>
  <c r="AN212" i="5"/>
  <c r="AN226" i="5" s="1"/>
  <c r="AO212" i="5"/>
  <c r="AO226" i="5" s="1"/>
  <c r="AP212" i="5"/>
  <c r="AP226" i="5" s="1"/>
  <c r="AQ212" i="5"/>
  <c r="AQ226" i="5" s="1"/>
  <c r="AR212" i="5"/>
  <c r="AR226" i="5" s="1"/>
  <c r="AS212" i="5"/>
  <c r="AS226" i="5" s="1"/>
  <c r="AT212" i="5"/>
  <c r="AT226" i="5" s="1"/>
  <c r="AU212" i="5"/>
  <c r="AU226" i="5" s="1"/>
  <c r="AV210" i="5"/>
  <c r="AW210" i="5"/>
  <c r="AX210" i="5"/>
  <c r="R197" i="5"/>
  <c r="O197" i="5"/>
  <c r="S197" i="5"/>
  <c r="T197" i="5"/>
  <c r="U197" i="5"/>
  <c r="V197" i="5"/>
  <c r="V210" i="5" s="1"/>
  <c r="W197" i="5"/>
  <c r="W210" i="5" s="1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AP197" i="5"/>
  <c r="AQ197" i="5"/>
  <c r="AR197" i="5"/>
  <c r="AS197" i="5"/>
  <c r="AT197" i="5"/>
  <c r="AU197" i="5"/>
  <c r="AV195" i="5"/>
  <c r="AW195" i="5"/>
  <c r="AX195" i="5"/>
  <c r="R190" i="5"/>
  <c r="O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AP190" i="5"/>
  <c r="AQ190" i="5"/>
  <c r="AR190" i="5"/>
  <c r="AS190" i="5"/>
  <c r="AT190" i="5"/>
  <c r="AU190" i="5"/>
  <c r="R189" i="5"/>
  <c r="O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AP189" i="5"/>
  <c r="AQ189" i="5"/>
  <c r="AR189" i="5"/>
  <c r="AS189" i="5"/>
  <c r="AT189" i="5"/>
  <c r="AU189" i="5"/>
  <c r="O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AP188" i="5"/>
  <c r="AQ188" i="5"/>
  <c r="AR188" i="5"/>
  <c r="AS188" i="5"/>
  <c r="AT188" i="5"/>
  <c r="AU188" i="5"/>
  <c r="O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AP187" i="5"/>
  <c r="AQ187" i="5"/>
  <c r="AR187" i="5"/>
  <c r="AS187" i="5"/>
  <c r="AT187" i="5"/>
  <c r="AU187" i="5"/>
  <c r="R186" i="5"/>
  <c r="O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AP186" i="5"/>
  <c r="AQ186" i="5"/>
  <c r="AR186" i="5"/>
  <c r="AS186" i="5"/>
  <c r="AT186" i="5"/>
  <c r="AU186" i="5"/>
  <c r="O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AP185" i="5"/>
  <c r="AQ185" i="5"/>
  <c r="AR185" i="5"/>
  <c r="AS185" i="5"/>
  <c r="AT185" i="5"/>
  <c r="AU185" i="5"/>
  <c r="O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AP184" i="5"/>
  <c r="AQ184" i="5"/>
  <c r="AR184" i="5"/>
  <c r="AS184" i="5"/>
  <c r="AT184" i="5"/>
  <c r="AU184" i="5"/>
  <c r="R183" i="5"/>
  <c r="O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AP183" i="5"/>
  <c r="AQ183" i="5"/>
  <c r="AR183" i="5"/>
  <c r="AS183" i="5"/>
  <c r="AT183" i="5"/>
  <c r="AU183" i="5"/>
  <c r="O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AP182" i="5"/>
  <c r="AQ182" i="5"/>
  <c r="AR182" i="5"/>
  <c r="AS182" i="5"/>
  <c r="AT182" i="5"/>
  <c r="AU182" i="5"/>
  <c r="O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AP181" i="5"/>
  <c r="AQ181" i="5"/>
  <c r="AR181" i="5"/>
  <c r="AS181" i="5"/>
  <c r="AT181" i="5"/>
  <c r="AU181" i="5"/>
  <c r="AV179" i="5"/>
  <c r="AW179" i="5"/>
  <c r="AX179" i="5"/>
  <c r="O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AP166" i="5"/>
  <c r="AQ166" i="5"/>
  <c r="AR166" i="5"/>
  <c r="AS166" i="5"/>
  <c r="AT166" i="5"/>
  <c r="AU166" i="5"/>
  <c r="O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AP165" i="5"/>
  <c r="AQ165" i="5"/>
  <c r="AR165" i="5"/>
  <c r="AS165" i="5"/>
  <c r="AT165" i="5"/>
  <c r="AU165" i="5"/>
  <c r="AV163" i="5"/>
  <c r="AW163" i="5"/>
  <c r="AX163" i="5"/>
  <c r="O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U151" i="5"/>
  <c r="R150" i="5"/>
  <c r="O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AQ150" i="5"/>
  <c r="AR150" i="5"/>
  <c r="AS150" i="5"/>
  <c r="AT150" i="5"/>
  <c r="AU150" i="5"/>
  <c r="O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H163" i="5" s="1"/>
  <c r="AI149" i="5"/>
  <c r="AJ149" i="5"/>
  <c r="AK149" i="5"/>
  <c r="AL149" i="5"/>
  <c r="AM149" i="5"/>
  <c r="AN149" i="5"/>
  <c r="AO149" i="5"/>
  <c r="AP149" i="5"/>
  <c r="AQ149" i="5"/>
  <c r="AR149" i="5"/>
  <c r="AS149" i="5"/>
  <c r="AT149" i="5"/>
  <c r="AU149" i="5"/>
  <c r="AV147" i="5"/>
  <c r="AW147" i="5"/>
  <c r="AX147" i="5"/>
  <c r="H147" i="5"/>
  <c r="R133" i="5"/>
  <c r="R147" i="5" s="1"/>
  <c r="O133" i="5"/>
  <c r="S133" i="5"/>
  <c r="S147" i="5" s="1"/>
  <c r="T133" i="5"/>
  <c r="T147" i="5" s="1"/>
  <c r="U133" i="5"/>
  <c r="U147" i="5" s="1"/>
  <c r="V133" i="5"/>
  <c r="V147" i="5" s="1"/>
  <c r="W133" i="5"/>
  <c r="W147" i="5" s="1"/>
  <c r="X133" i="5"/>
  <c r="X147" i="5" s="1"/>
  <c r="Y133" i="5"/>
  <c r="Y147" i="5" s="1"/>
  <c r="Z133" i="5"/>
  <c r="Z147" i="5" s="1"/>
  <c r="AA133" i="5"/>
  <c r="AA147" i="5" s="1"/>
  <c r="AB133" i="5"/>
  <c r="AB147" i="5" s="1"/>
  <c r="AC133" i="5"/>
  <c r="AC147" i="5" s="1"/>
  <c r="AD133" i="5"/>
  <c r="AD147" i="5" s="1"/>
  <c r="AE133" i="5"/>
  <c r="AE147" i="5" s="1"/>
  <c r="AF133" i="5"/>
  <c r="AF147" i="5" s="1"/>
  <c r="AG133" i="5"/>
  <c r="AG147" i="5" s="1"/>
  <c r="AH133" i="5"/>
  <c r="AH147" i="5" s="1"/>
  <c r="AI133" i="5"/>
  <c r="AI147" i="5" s="1"/>
  <c r="AJ133" i="5"/>
  <c r="AJ147" i="5" s="1"/>
  <c r="AK133" i="5"/>
  <c r="AK147" i="5" s="1"/>
  <c r="AL133" i="5"/>
  <c r="AL147" i="5" s="1"/>
  <c r="AM133" i="5"/>
  <c r="AM147" i="5" s="1"/>
  <c r="AN133" i="5"/>
  <c r="AN147" i="5" s="1"/>
  <c r="AO133" i="5"/>
  <c r="AO147" i="5" s="1"/>
  <c r="AP133" i="5"/>
  <c r="AP147" i="5" s="1"/>
  <c r="AQ133" i="5"/>
  <c r="AQ147" i="5" s="1"/>
  <c r="AR133" i="5"/>
  <c r="AR147" i="5" s="1"/>
  <c r="AS133" i="5"/>
  <c r="AS147" i="5" s="1"/>
  <c r="AT133" i="5"/>
  <c r="AT147" i="5" s="1"/>
  <c r="AU133" i="5"/>
  <c r="AU147" i="5" s="1"/>
  <c r="AV131" i="5"/>
  <c r="AW131" i="5"/>
  <c r="AX131" i="5"/>
  <c r="AV115" i="5"/>
  <c r="AW115" i="5"/>
  <c r="AX115" i="5"/>
  <c r="F115" i="5"/>
  <c r="H115" i="5"/>
  <c r="J115" i="5"/>
  <c r="O101" i="5"/>
  <c r="S101" i="5"/>
  <c r="S115" i="5" s="1"/>
  <c r="T101" i="5"/>
  <c r="T115" i="5" s="1"/>
  <c r="U101" i="5"/>
  <c r="U115" i="5" s="1"/>
  <c r="V101" i="5"/>
  <c r="V115" i="5" s="1"/>
  <c r="W101" i="5"/>
  <c r="W115" i="5" s="1"/>
  <c r="X101" i="5"/>
  <c r="X115" i="5" s="1"/>
  <c r="Y101" i="5"/>
  <c r="Y115" i="5" s="1"/>
  <c r="Z101" i="5"/>
  <c r="Z115" i="5" s="1"/>
  <c r="AA101" i="5"/>
  <c r="AA115" i="5" s="1"/>
  <c r="AB101" i="5"/>
  <c r="AB115" i="5" s="1"/>
  <c r="AC101" i="5"/>
  <c r="AC115" i="5" s="1"/>
  <c r="AD101" i="5"/>
  <c r="AD115" i="5" s="1"/>
  <c r="AE101" i="5"/>
  <c r="AE115" i="5" s="1"/>
  <c r="AF101" i="5"/>
  <c r="AF115" i="5" s="1"/>
  <c r="AG101" i="5"/>
  <c r="AG115" i="5" s="1"/>
  <c r="AH101" i="5"/>
  <c r="AH115" i="5" s="1"/>
  <c r="AI101" i="5"/>
  <c r="AI115" i="5" s="1"/>
  <c r="AJ101" i="5"/>
  <c r="AJ115" i="5" s="1"/>
  <c r="AK101" i="5"/>
  <c r="AK115" i="5" s="1"/>
  <c r="AL101" i="5"/>
  <c r="AL115" i="5" s="1"/>
  <c r="AM101" i="5"/>
  <c r="AM115" i="5" s="1"/>
  <c r="AN101" i="5"/>
  <c r="AN115" i="5" s="1"/>
  <c r="AO101" i="5"/>
  <c r="AO115" i="5" s="1"/>
  <c r="AP101" i="5"/>
  <c r="AP115" i="5" s="1"/>
  <c r="AQ101" i="5"/>
  <c r="AQ115" i="5" s="1"/>
  <c r="AR101" i="5"/>
  <c r="AR115" i="5" s="1"/>
  <c r="AS101" i="5"/>
  <c r="AS115" i="5" s="1"/>
  <c r="AT101" i="5"/>
  <c r="AT115" i="5" s="1"/>
  <c r="AU101" i="5"/>
  <c r="AU115" i="5" s="1"/>
  <c r="AV99" i="5"/>
  <c r="AW99" i="5"/>
  <c r="AX99" i="5"/>
  <c r="AV83" i="5"/>
  <c r="AW83" i="5"/>
  <c r="AX83" i="5"/>
  <c r="AV67" i="5"/>
  <c r="AW67" i="5"/>
  <c r="AX67" i="5"/>
  <c r="AV51" i="5"/>
  <c r="AW51" i="5"/>
  <c r="AX51" i="5"/>
  <c r="R45" i="5"/>
  <c r="O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O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O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R42" i="5"/>
  <c r="O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R41" i="5"/>
  <c r="O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O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R39" i="5"/>
  <c r="O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O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O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5" i="5"/>
  <c r="AW35" i="5"/>
  <c r="AX35" i="5"/>
  <c r="O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R21" i="5"/>
  <c r="O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G35" i="5" s="1"/>
  <c r="AH21" i="5"/>
  <c r="AI21" i="5"/>
  <c r="AJ21" i="5"/>
  <c r="AK21" i="5"/>
  <c r="AK35" i="5" s="1"/>
  <c r="AL21" i="5"/>
  <c r="AL35" i="5" s="1"/>
  <c r="AM21" i="5"/>
  <c r="AN21" i="5"/>
  <c r="AO21" i="5"/>
  <c r="AP21" i="5"/>
  <c r="AQ21" i="5"/>
  <c r="AR21" i="5"/>
  <c r="AS21" i="5"/>
  <c r="AT21" i="5"/>
  <c r="AU21" i="5"/>
  <c r="AV19" i="5"/>
  <c r="AW19" i="5"/>
  <c r="AX19" i="5"/>
  <c r="O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O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C163" i="5" l="1"/>
  <c r="AE35" i="5"/>
  <c r="AC35" i="5"/>
  <c r="AS163" i="5"/>
  <c r="AA258" i="5"/>
  <c r="Z258" i="5"/>
  <c r="AR258" i="5"/>
  <c r="AS35" i="5"/>
  <c r="AQ258" i="5"/>
  <c r="W258" i="5"/>
  <c r="X163" i="5"/>
  <c r="V258" i="5"/>
  <c r="S163" i="5"/>
  <c r="AO258" i="5"/>
  <c r="U258" i="5"/>
  <c r="W163" i="5"/>
  <c r="Y258" i="5"/>
  <c r="AR35" i="5"/>
  <c r="AM258" i="5"/>
  <c r="S258" i="5"/>
  <c r="L281" i="5"/>
  <c r="AO163" i="5"/>
  <c r="AU35" i="5"/>
  <c r="AN163" i="5"/>
  <c r="Y163" i="5"/>
  <c r="AF35" i="5"/>
  <c r="AA35" i="5"/>
  <c r="AP35" i="5"/>
  <c r="R151" i="5"/>
  <c r="R229" i="5"/>
  <c r="U163" i="5"/>
  <c r="AO35" i="5"/>
  <c r="AG258" i="5"/>
  <c r="AP258" i="5"/>
  <c r="AJ163" i="5"/>
  <c r="V35" i="5"/>
  <c r="AM35" i="5"/>
  <c r="Y19" i="5"/>
  <c r="AQ35" i="5"/>
  <c r="AH35" i="5"/>
  <c r="Z35" i="5"/>
  <c r="Y35" i="5"/>
  <c r="V163" i="5"/>
  <c r="AT67" i="5"/>
  <c r="AD67" i="5"/>
  <c r="AF258" i="5"/>
  <c r="T163" i="5"/>
  <c r="AB258" i="5"/>
  <c r="X35" i="5"/>
  <c r="S179" i="5"/>
  <c r="S19" i="5"/>
  <c r="Y83" i="5"/>
  <c r="W83" i="5"/>
  <c r="V19" i="5"/>
  <c r="AT258" i="5"/>
  <c r="W35" i="5"/>
  <c r="AN35" i="5"/>
  <c r="AO67" i="5"/>
  <c r="AM19" i="5"/>
  <c r="W19" i="5"/>
  <c r="AE258" i="5"/>
  <c r="S67" i="5"/>
  <c r="T99" i="5"/>
  <c r="AB35" i="5"/>
  <c r="AF67" i="5"/>
  <c r="S83" i="5"/>
  <c r="AF19" i="5"/>
  <c r="AG163" i="5"/>
  <c r="Y242" i="5"/>
  <c r="W242" i="5"/>
  <c r="AQ99" i="5"/>
  <c r="S242" i="5"/>
  <c r="AD19" i="5"/>
  <c r="AQ19" i="5"/>
  <c r="AU242" i="5"/>
  <c r="AE242" i="5"/>
  <c r="AS19" i="5"/>
  <c r="AK19" i="5"/>
  <c r="U19" i="5"/>
  <c r="W67" i="5"/>
  <c r="AT242" i="5"/>
  <c r="AD242" i="5"/>
  <c r="V67" i="5"/>
  <c r="AJ67" i="5"/>
  <c r="T67" i="5"/>
  <c r="U99" i="5"/>
  <c r="Y210" i="5"/>
  <c r="V83" i="5"/>
  <c r="AH67" i="5"/>
  <c r="T210" i="5"/>
  <c r="S210" i="5"/>
  <c r="T35" i="5"/>
  <c r="AI35" i="5"/>
  <c r="V242" i="5"/>
  <c r="T242" i="5"/>
  <c r="Y179" i="5"/>
  <c r="U35" i="5"/>
  <c r="S35" i="5"/>
  <c r="AC19" i="5"/>
  <c r="T258" i="5"/>
  <c r="AP19" i="5"/>
  <c r="Z19" i="5"/>
  <c r="W179" i="5"/>
  <c r="AJ35" i="5"/>
  <c r="AT19" i="5"/>
  <c r="AA19" i="5"/>
  <c r="AO19" i="5"/>
  <c r="Y67" i="5"/>
  <c r="Z99" i="5"/>
  <c r="V179" i="5"/>
  <c r="AH242" i="5"/>
  <c r="U179" i="5"/>
  <c r="AU258" i="5"/>
  <c r="AL83" i="5"/>
  <c r="AC258" i="5"/>
  <c r="AD258" i="5"/>
  <c r="AR99" i="5"/>
  <c r="AI19" i="5"/>
  <c r="AS258" i="5"/>
  <c r="AN19" i="5"/>
  <c r="X19" i="5"/>
  <c r="AO83" i="5"/>
  <c r="AH83" i="5"/>
  <c r="AM210" i="5"/>
  <c r="Z163" i="5"/>
  <c r="X210" i="5"/>
  <c r="AU67" i="5"/>
  <c r="AE67" i="5"/>
  <c r="AG99" i="5"/>
  <c r="AF99" i="5"/>
  <c r="AK210" i="5"/>
  <c r="U210" i="5"/>
  <c r="AU83" i="5"/>
  <c r="AE83" i="5"/>
  <c r="AU99" i="5"/>
  <c r="AE99" i="5"/>
  <c r="AP163" i="5"/>
  <c r="AF179" i="5"/>
  <c r="AJ19" i="5"/>
  <c r="T19" i="5"/>
  <c r="AA83" i="5"/>
  <c r="AN210" i="5"/>
  <c r="AF210" i="5"/>
  <c r="Y99" i="5"/>
  <c r="AL67" i="5"/>
  <c r="AM163" i="5"/>
  <c r="AB99" i="5"/>
  <c r="AJ131" i="5"/>
  <c r="AP242" i="5"/>
  <c r="Z242" i="5"/>
  <c r="AU19" i="5"/>
  <c r="AE19" i="5"/>
  <c r="AA99" i="5"/>
  <c r="AQ67" i="5"/>
  <c r="AP83" i="5"/>
  <c r="Z83" i="5"/>
  <c r="AO179" i="5"/>
  <c r="AG210" i="5"/>
  <c r="AJ210" i="5"/>
  <c r="AC83" i="5"/>
  <c r="AK67" i="5"/>
  <c r="U67" i="5"/>
  <c r="AB179" i="5"/>
  <c r="AQ242" i="5"/>
  <c r="AM99" i="5"/>
  <c r="AP67" i="5"/>
  <c r="AA242" i="5"/>
  <c r="AJ242" i="5"/>
  <c r="AI242" i="5"/>
  <c r="AJ99" i="5"/>
  <c r="AI83" i="5"/>
  <c r="AG242" i="5"/>
  <c r="AA67" i="5"/>
  <c r="AL163" i="5"/>
  <c r="Z67" i="5"/>
  <c r="AI51" i="5"/>
  <c r="S51" i="5"/>
  <c r="AG51" i="5"/>
  <c r="AU210" i="5"/>
  <c r="AE210" i="5"/>
  <c r="AS210" i="5"/>
  <c r="AC210" i="5"/>
  <c r="AF83" i="5"/>
  <c r="AT83" i="5"/>
  <c r="AD83" i="5"/>
  <c r="AH99" i="5"/>
  <c r="AL179" i="5"/>
  <c r="AT210" i="5"/>
  <c r="AD210" i="5"/>
  <c r="AK242" i="5"/>
  <c r="U242" i="5"/>
  <c r="AS83" i="5"/>
  <c r="AT99" i="5"/>
  <c r="AD99" i="5"/>
  <c r="AP210" i="5"/>
  <c r="Z210" i="5"/>
  <c r="AM67" i="5"/>
  <c r="AQ83" i="5"/>
  <c r="AG179" i="5"/>
  <c r="AO210" i="5"/>
  <c r="AK131" i="5"/>
  <c r="AO99" i="5"/>
  <c r="T131" i="5"/>
  <c r="AN83" i="5"/>
  <c r="X83" i="5"/>
  <c r="AN99" i="5"/>
  <c r="X99" i="5"/>
  <c r="AI131" i="5"/>
  <c r="S131" i="5"/>
  <c r="AD179" i="5"/>
  <c r="AL210" i="5"/>
  <c r="AS242" i="5"/>
  <c r="AC242" i="5"/>
  <c r="W99" i="5"/>
  <c r="AK99" i="5"/>
  <c r="AF131" i="5"/>
  <c r="AT131" i="5"/>
  <c r="AQ179" i="5"/>
  <c r="AA179" i="5"/>
  <c r="AP195" i="5"/>
  <c r="Z195" i="5"/>
  <c r="AN195" i="5"/>
  <c r="X195" i="5"/>
  <c r="AI210" i="5"/>
  <c r="AJ83" i="5"/>
  <c r="T83" i="5"/>
  <c r="AL99" i="5"/>
  <c r="V99" i="5"/>
  <c r="AU131" i="5"/>
  <c r="AE131" i="5"/>
  <c r="AH210" i="5"/>
  <c r="AM242" i="5"/>
  <c r="AK51" i="5"/>
  <c r="U51" i="5"/>
  <c r="AG67" i="5"/>
  <c r="AR195" i="5"/>
  <c r="AB195" i="5"/>
  <c r="AJ51" i="5"/>
  <c r="T51" i="5"/>
  <c r="AH51" i="5"/>
  <c r="AK83" i="5"/>
  <c r="U83" i="5"/>
  <c r="AG131" i="5"/>
  <c r="AM179" i="5"/>
  <c r="AO195" i="5"/>
  <c r="Y195" i="5"/>
  <c r="AR242" i="5"/>
  <c r="AB242" i="5"/>
  <c r="AK179" i="5"/>
  <c r="AJ258" i="5"/>
  <c r="AL19" i="5"/>
  <c r="AU51" i="5"/>
  <c r="AE51" i="5"/>
  <c r="AS67" i="5"/>
  <c r="AC67" i="5"/>
  <c r="AS99" i="5"/>
  <c r="AC99" i="5"/>
  <c r="AD131" i="5"/>
  <c r="AJ179" i="5"/>
  <c r="T179" i="5"/>
  <c r="AH179" i="5"/>
  <c r="AO242" i="5"/>
  <c r="AF51" i="5"/>
  <c r="AR67" i="5"/>
  <c r="AB67" i="5"/>
  <c r="AG83" i="5"/>
  <c r="AP99" i="5"/>
  <c r="AI179" i="5"/>
  <c r="AN242" i="5"/>
  <c r="X242" i="5"/>
  <c r="AQ163" i="5"/>
  <c r="AL195" i="5"/>
  <c r="V195" i="5"/>
  <c r="AQ131" i="5"/>
  <c r="AA131" i="5"/>
  <c r="AO131" i="5"/>
  <c r="AK195" i="5"/>
  <c r="U195" i="5"/>
  <c r="AL242" i="5"/>
  <c r="AD51" i="5"/>
  <c r="AH19" i="5"/>
  <c r="AS51" i="5"/>
  <c r="AC51" i="5"/>
  <c r="AA51" i="5"/>
  <c r="AR83" i="5"/>
  <c r="AB83" i="5"/>
  <c r="AT179" i="5"/>
  <c r="AG19" i="5"/>
  <c r="AR51" i="5"/>
  <c r="AB51" i="5"/>
  <c r="AN67" i="5"/>
  <c r="X67" i="5"/>
  <c r="AM131" i="5"/>
  <c r="U131" i="5"/>
  <c r="AK163" i="5"/>
  <c r="AS179" i="5"/>
  <c r="AC179" i="5"/>
  <c r="AI195" i="5"/>
  <c r="S195" i="5"/>
  <c r="AR210" i="5"/>
  <c r="AB210" i="5"/>
  <c r="AT51" i="5"/>
  <c r="AQ51" i="5"/>
  <c r="AN131" i="5"/>
  <c r="X131" i="5"/>
  <c r="AR179" i="5"/>
  <c r="AQ210" i="5"/>
  <c r="AA210" i="5"/>
  <c r="AP51" i="5"/>
  <c r="Z51" i="5"/>
  <c r="AN51" i="5"/>
  <c r="X51" i="5"/>
  <c r="W131" i="5"/>
  <c r="AI163" i="5"/>
  <c r="AF242" i="5"/>
  <c r="AA163" i="5"/>
  <c r="AT35" i="5"/>
  <c r="AD35" i="5"/>
  <c r="AO51" i="5"/>
  <c r="Y51" i="5"/>
  <c r="AI99" i="5"/>
  <c r="S99" i="5"/>
  <c r="AL131" i="5"/>
  <c r="V131" i="5"/>
  <c r="AL51" i="5"/>
  <c r="V51" i="5"/>
  <c r="AM83" i="5"/>
  <c r="AU195" i="5"/>
  <c r="AE195" i="5"/>
  <c r="AR19" i="5"/>
  <c r="AB19" i="5"/>
  <c r="AM51" i="5"/>
  <c r="W51" i="5"/>
  <c r="AI67" i="5"/>
  <c r="AN179" i="5"/>
  <c r="X179" i="5"/>
  <c r="AN258" i="5"/>
  <c r="X258" i="5"/>
  <c r="R67" i="5"/>
  <c r="J67" i="5"/>
  <c r="R22" i="5"/>
  <c r="R35" i="5" s="1"/>
  <c r="H35" i="5"/>
  <c r="L115" i="5"/>
  <c r="AT195" i="5"/>
  <c r="AD195" i="5"/>
  <c r="AS195" i="5"/>
  <c r="AC195" i="5"/>
  <c r="AH131" i="5"/>
  <c r="R244" i="5"/>
  <c r="AQ195" i="5"/>
  <c r="AA195" i="5"/>
  <c r="AS131" i="5"/>
  <c r="AC131" i="5"/>
  <c r="AR131" i="5"/>
  <c r="AB131" i="5"/>
  <c r="AU179" i="5"/>
  <c r="AE179" i="5"/>
  <c r="AM195" i="5"/>
  <c r="W195" i="5"/>
  <c r="AP131" i="5"/>
  <c r="Z131" i="5"/>
  <c r="Y131" i="5"/>
  <c r="AF163" i="5"/>
  <c r="R149" i="5"/>
  <c r="AJ195" i="5"/>
  <c r="T195" i="5"/>
  <c r="AU163" i="5"/>
  <c r="AE163" i="5"/>
  <c r="AT163" i="5"/>
  <c r="AD163" i="5"/>
  <c r="AP179" i="5"/>
  <c r="Z179" i="5"/>
  <c r="AH195" i="5"/>
  <c r="AG195" i="5"/>
  <c r="AR163" i="5"/>
  <c r="AB163" i="5"/>
  <c r="AF195" i="5"/>
  <c r="J147" i="5"/>
  <c r="R101" i="5"/>
  <c r="R115" i="5" s="1"/>
  <c r="R7" i="5"/>
  <c r="R166" i="5" l="1"/>
  <c r="J35" i="5"/>
  <c r="R245" i="5"/>
  <c r="R258" i="5" s="1"/>
  <c r="J258" i="5"/>
  <c r="F163" i="5"/>
  <c r="J163" i="5"/>
  <c r="R163" i="5"/>
  <c r="F147" i="5"/>
  <c r="R6" i="5"/>
  <c r="R19" i="5" s="1"/>
  <c r="J19" i="5"/>
  <c r="F99" i="5"/>
  <c r="R228" i="5"/>
  <c r="R242" i="5" s="1"/>
  <c r="J242" i="5"/>
  <c r="H67" i="5"/>
  <c r="I24" i="7" l="1"/>
  <c r="I7" i="7"/>
  <c r="I30" i="7"/>
  <c r="L258" i="5"/>
  <c r="I25" i="7"/>
  <c r="I29" i="7"/>
  <c r="L147" i="5"/>
  <c r="F67" i="5"/>
  <c r="H19" i="5"/>
  <c r="H242" i="5" l="1"/>
  <c r="F210" i="5"/>
  <c r="L67" i="5"/>
  <c r="F35" i="5"/>
  <c r="L35" i="5" l="1"/>
  <c r="H226" i="5"/>
  <c r="R83" i="5" l="1"/>
  <c r="J83" i="5"/>
  <c r="R212" i="5"/>
  <c r="R226" i="5" s="1"/>
  <c r="J226" i="5"/>
  <c r="H83" i="5"/>
  <c r="H179" i="5"/>
  <c r="R165" i="5"/>
  <c r="R179" i="5" s="1"/>
  <c r="J179" i="5"/>
  <c r="H163" i="5" l="1"/>
  <c r="H99" i="5"/>
  <c r="H210" i="5" l="1"/>
  <c r="L163" i="5"/>
  <c r="F242" i="5" l="1"/>
  <c r="L242" i="5" l="1"/>
  <c r="R185" i="5"/>
  <c r="R43" i="5"/>
  <c r="F195" i="5"/>
  <c r="R210" i="5"/>
  <c r="J210" i="5"/>
  <c r="F51" i="5"/>
  <c r="R187" i="5"/>
  <c r="F131" i="5"/>
  <c r="J99" i="5"/>
  <c r="R99" i="5" l="1"/>
  <c r="L99" i="5"/>
  <c r="L210" i="5"/>
  <c r="R182" i="5" l="1"/>
  <c r="R38" i="5"/>
  <c r="R181" i="5"/>
  <c r="R37" i="5"/>
  <c r="H131" i="5"/>
  <c r="H195" i="5"/>
  <c r="H51" i="5"/>
  <c r="F226" i="5" l="1"/>
  <c r="R44" i="5" l="1"/>
  <c r="R188" i="5"/>
  <c r="J131" i="5"/>
  <c r="R40" i="5"/>
  <c r="R51" i="5" s="1"/>
  <c r="J51" i="5"/>
  <c r="L226" i="5"/>
  <c r="F179" i="5"/>
  <c r="F19" i="5"/>
  <c r="R184" i="5"/>
  <c r="J195" i="5"/>
  <c r="F83" i="5"/>
  <c r="R131" i="5" l="1"/>
  <c r="R195" i="5"/>
  <c r="L195" i="5"/>
  <c r="L51" i="5"/>
  <c r="L131" i="5"/>
  <c r="L19" i="5"/>
  <c r="L83" i="5"/>
  <c r="L179" i="5"/>
  <c r="I9" i="7" l="1"/>
  <c r="I10" i="7"/>
  <c r="I15" i="7"/>
  <c r="E11" i="7" l="1"/>
  <c r="I11" i="7" s="1"/>
  <c r="I12" i="7"/>
  <c r="I14" i="7" l="1"/>
  <c r="I13" i="7"/>
  <c r="I5" i="7" l="1"/>
  <c r="I6" i="7"/>
  <c r="E8" i="7" l="1"/>
  <c r="I8" i="7" s="1"/>
  <c r="I16" i="7" l="1"/>
  <c r="I18" i="7"/>
  <c r="I17" i="7"/>
  <c r="I19" i="7"/>
  <c r="E20" i="7" l="1"/>
  <c r="I20" i="7" s="1"/>
  <c r="E22" i="7" l="1"/>
  <c r="I22" i="7" s="1"/>
  <c r="E21" i="7"/>
  <c r="I21" i="7" s="1"/>
  <c r="I23" i="7" l="1"/>
  <c r="I26" i="7" l="1"/>
  <c r="I27" i="7" s="1"/>
  <c r="I28" i="7" s="1"/>
  <c r="E31" i="7" l="1"/>
  <c r="I31" i="7"/>
</calcChain>
</file>

<file path=xl/sharedStrings.xml><?xml version="1.0" encoding="utf-8"?>
<sst xmlns="http://schemas.openxmlformats.org/spreadsheetml/2006/main" count="430" uniqueCount="228">
  <si>
    <t>공사명 : 용인 동천청소년 문화의집 리모델링공사</t>
  </si>
  <si>
    <t>단위</t>
  </si>
  <si>
    <t>거울</t>
  </si>
  <si>
    <t>거울, 1200×2100×5mm</t>
  </si>
  <si>
    <t>개</t>
  </si>
  <si>
    <t>목모보드</t>
  </si>
  <si>
    <t>M2</t>
  </si>
  <si>
    <t>목재흡음판</t>
  </si>
  <si>
    <t>라인타공, 1184×2400×12T</t>
  </si>
  <si>
    <t>㎡</t>
  </si>
  <si>
    <t>섬유단열재</t>
  </si>
  <si>
    <t>섬유단열재, 그라스울네이처흡음보드, 48K, 50mm</t>
  </si>
  <si>
    <t>인테리어마감재</t>
  </si>
  <si>
    <t>0.34×1220mm GM,GS(방염하이그로시), 시공비포함</t>
  </si>
  <si>
    <t>자동문</t>
  </si>
  <si>
    <t>슬라이딩도어, SWL-1800</t>
  </si>
  <si>
    <t>SET</t>
  </si>
  <si>
    <t>M</t>
  </si>
  <si>
    <t>칠판유리</t>
  </si>
  <si>
    <t>5mm, 벽면, 자석겸용 무반사(비강화)</t>
  </si>
  <si>
    <t>템바보드</t>
  </si>
  <si>
    <t xml:space="preserve">반달템바 25백골, 9T×1200×2400 </t>
  </si>
  <si>
    <t>파벽돌</t>
  </si>
  <si>
    <t>200~205×62~65×T15, 파벽돌 프라임</t>
  </si>
  <si>
    <t>플로어링보드, 강마루, 7.5×115×800mm</t>
  </si>
  <si>
    <t>ABS도어</t>
  </si>
  <si>
    <t>디럭스도어, 635/735(835×935)×1935(2035)×36mm, 평판</t>
  </si>
  <si>
    <t>매</t>
  </si>
  <si>
    <t>건설폐기물수집운반비(상차+운반비)</t>
  </si>
  <si>
    <t>24톤 덤프트럭, 건설폐재류, 30km</t>
  </si>
  <si>
    <t>TON</t>
  </si>
  <si>
    <t>폐자재처리수수료</t>
  </si>
  <si>
    <t>혼합폐기물</t>
  </si>
  <si>
    <t>톤</t>
  </si>
  <si>
    <t>수  량</t>
  </si>
  <si>
    <t>재  료  비</t>
  </si>
  <si>
    <t>노  무  비</t>
  </si>
  <si>
    <t>경      비</t>
  </si>
  <si>
    <t>합      계</t>
  </si>
  <si>
    <t>단  가</t>
  </si>
  <si>
    <t>금   액</t>
  </si>
  <si>
    <t>손료요율</t>
  </si>
  <si>
    <t>손료구분</t>
  </si>
  <si>
    <t>적용구분</t>
  </si>
  <si>
    <t>합계구분</t>
  </si>
  <si>
    <t>품목구분</t>
  </si>
  <si>
    <t>조달코드</t>
  </si>
  <si>
    <t/>
  </si>
  <si>
    <t>기계경비</t>
  </si>
  <si>
    <t>m2</t>
  </si>
  <si>
    <t>합  계</t>
  </si>
  <si>
    <t>몰딩설치</t>
  </si>
  <si>
    <t>재료비</t>
  </si>
  <si>
    <t>카펫트깔기</t>
  </si>
  <si>
    <t>타일 압착붙이기 / 벽면</t>
  </si>
  <si>
    <t>0.04~0.10㎡이하</t>
  </si>
  <si>
    <t>벽,띠장설치(미송)</t>
  </si>
  <si>
    <t>30*30,@450*600</t>
  </si>
  <si>
    <t>27*67,@450*600</t>
  </si>
  <si>
    <t>석고판 설치(나사고정,석고판포함)</t>
  </si>
  <si>
    <t>벽, 일반, 바탕용 9.5mm(2겹)</t>
  </si>
  <si>
    <t>몰딩 설치</t>
  </si>
  <si>
    <t>천장 몰딩(50×50 미만)</t>
  </si>
  <si>
    <t>방음문</t>
  </si>
  <si>
    <t>1100*2000, (철물포함)</t>
  </si>
  <si>
    <t>개소</t>
  </si>
  <si>
    <t>수성페인트 롤러칠(바탕만들기 포함)</t>
  </si>
  <si>
    <t>내벽 3회 1급</t>
  </si>
  <si>
    <t>내벽 3회 1급(GB면 줄퍼티)</t>
  </si>
  <si>
    <t>목재창호 철거</t>
  </si>
  <si>
    <t>1.0∼3.0㎡이하, 설치품의 50%</t>
  </si>
  <si>
    <t>강재창호 철거</t>
  </si>
  <si>
    <t>1.0∼5.0㎡이하, 설치품의 50%</t>
  </si>
  <si>
    <t>벽, 일반, 바탕용 9.5mm(1겹)</t>
  </si>
  <si>
    <t>거울 설치</t>
  </si>
  <si>
    <t>0.5 ㎡ 미만</t>
  </si>
  <si>
    <t>흡음판설치</t>
  </si>
  <si>
    <t>벽철거</t>
  </si>
  <si>
    <t>목조칸막이</t>
  </si>
  <si>
    <t>카페트 및 PVC계 바닥재(타일) 철거</t>
  </si>
  <si>
    <t>공 사 내 역 서</t>
  </si>
  <si>
    <t>품      명</t>
  </si>
  <si>
    <t>규      격</t>
  </si>
  <si>
    <t>비고</t>
  </si>
  <si>
    <t>운반비</t>
  </si>
  <si>
    <t>작업부산물</t>
  </si>
  <si>
    <t>관급</t>
  </si>
  <si>
    <t>외주비</t>
  </si>
  <si>
    <t>장비비</t>
  </si>
  <si>
    <t>폐기물처리비</t>
  </si>
  <si>
    <t>가설비</t>
  </si>
  <si>
    <t>잡비제외분</t>
  </si>
  <si>
    <t>사급자재대</t>
  </si>
  <si>
    <t>관급자재대</t>
  </si>
  <si>
    <t>사용자항목1</t>
  </si>
  <si>
    <t>사용자항목2</t>
  </si>
  <si>
    <t>안전관리비</t>
  </si>
  <si>
    <t>품질관리비</t>
  </si>
  <si>
    <t>작업부산물(철거해체)</t>
  </si>
  <si>
    <t>사용자항목6</t>
  </si>
  <si>
    <t>사용자항목7</t>
  </si>
  <si>
    <t>사용자항목8</t>
  </si>
  <si>
    <t>사용자항목9</t>
  </si>
  <si>
    <t>사용자항목10</t>
  </si>
  <si>
    <t>사용자항목11</t>
  </si>
  <si>
    <t>사용자항목12</t>
  </si>
  <si>
    <t>사용자항목13</t>
  </si>
  <si>
    <t>사용자항목14</t>
  </si>
  <si>
    <t>사용자항목15</t>
  </si>
  <si>
    <t>사용자항목16</t>
  </si>
  <si>
    <t>사용자항목17</t>
  </si>
  <si>
    <t>사용자항목18</t>
  </si>
  <si>
    <t>사용자항목19</t>
  </si>
  <si>
    <t>간접재료비</t>
  </si>
  <si>
    <t>0101. 수장공사</t>
  </si>
  <si>
    <t>그라데이션 시트</t>
  </si>
  <si>
    <t>0102. 타일공사</t>
  </si>
  <si>
    <t>0103. 목공사</t>
  </si>
  <si>
    <t>후로링</t>
  </si>
  <si>
    <t>0104. 창호공사</t>
  </si>
  <si>
    <t>0105. 도장공사</t>
  </si>
  <si>
    <t>0106. 철거공사</t>
  </si>
  <si>
    <t>0201. 수장공사</t>
  </si>
  <si>
    <t>0202. 목공사</t>
  </si>
  <si>
    <t>0203. 창호공사</t>
  </si>
  <si>
    <t>0204. 유리공사</t>
  </si>
  <si>
    <t>0205. 도장공사</t>
  </si>
  <si>
    <t>0301. 목공사</t>
  </si>
  <si>
    <t>0302. 창호공사</t>
  </si>
  <si>
    <t>0303. 도장공사</t>
  </si>
  <si>
    <t>0304. 철거공사</t>
  </si>
  <si>
    <t>0401. 폐기물처리비</t>
  </si>
  <si>
    <t>과장</t>
  </si>
  <si>
    <t>담당</t>
  </si>
  <si>
    <t>검산자</t>
  </si>
  <si>
    <t>설계자</t>
  </si>
  <si>
    <t>2025년 7월  설계</t>
  </si>
  <si>
    <t>공 사 원 가 계 산 서</t>
  </si>
  <si>
    <t xml:space="preserve">                     구  분
  비   목</t>
  </si>
  <si>
    <t>구    성   비</t>
  </si>
  <si>
    <t>금      액</t>
  </si>
  <si>
    <t>비    고</t>
  </si>
  <si>
    <t>직   접   재  료  비</t>
  </si>
  <si>
    <t>A1</t>
  </si>
  <si>
    <t>간   접   재  료  비</t>
  </si>
  <si>
    <t>A2</t>
  </si>
  <si>
    <t>작업설.부산물 등(△)</t>
  </si>
  <si>
    <t>A3</t>
  </si>
  <si>
    <t>소                계</t>
  </si>
  <si>
    <t>A</t>
  </si>
  <si>
    <t>직   접   노  무  비</t>
  </si>
  <si>
    <t>B1</t>
  </si>
  <si>
    <t>간   접   노  무  비</t>
  </si>
  <si>
    <t>B2</t>
  </si>
  <si>
    <t>B</t>
  </si>
  <si>
    <t>기    계    경    비</t>
  </si>
  <si>
    <t>C4</t>
  </si>
  <si>
    <t>산  재  보   험   료</t>
  </si>
  <si>
    <t>C10</t>
  </si>
  <si>
    <t>고  용  보   험   료</t>
  </si>
  <si>
    <t>C11</t>
  </si>
  <si>
    <t>퇴 직 공 제 부 금 비</t>
  </si>
  <si>
    <t>C15</t>
  </si>
  <si>
    <t>산업 안전 보건관리비</t>
  </si>
  <si>
    <t>C16</t>
  </si>
  <si>
    <t>기    타    경    비</t>
  </si>
  <si>
    <t>C20</t>
  </si>
  <si>
    <t>환  경  보   전   비</t>
  </si>
  <si>
    <t>C25</t>
  </si>
  <si>
    <t>건설기계대여보증수수료</t>
  </si>
  <si>
    <t>C32</t>
  </si>
  <si>
    <t>C</t>
  </si>
  <si>
    <t xml:space="preserve">         계</t>
  </si>
  <si>
    <t>X</t>
  </si>
  <si>
    <t>일  반   관   리  비</t>
  </si>
  <si>
    <t>D</t>
  </si>
  <si>
    <t>이                윤</t>
  </si>
  <si>
    <t>E</t>
  </si>
  <si>
    <t>총       원       가</t>
  </si>
  <si>
    <t>F</t>
  </si>
  <si>
    <t>부   가   가  치  세</t>
  </si>
  <si>
    <t>H</t>
  </si>
  <si>
    <t>도    급    금    액</t>
  </si>
  <si>
    <t>Y</t>
  </si>
  <si>
    <t>관   급  자   재  대</t>
  </si>
  <si>
    <t>J</t>
  </si>
  <si>
    <t>사   급   자  재  대</t>
  </si>
  <si>
    <t>K</t>
  </si>
  <si>
    <t>폐  기  물  처 리 비</t>
  </si>
  <si>
    <t>총   공   사  금  액</t>
  </si>
  <si>
    <t>노무비</t>
  </si>
  <si>
    <t>경  비</t>
  </si>
  <si>
    <t>순  공  사  원  가</t>
  </si>
  <si>
    <t>TV 수납장</t>
    <phoneticPr fontId="1" type="noConversion"/>
  </si>
  <si>
    <t>EA</t>
    <phoneticPr fontId="1" type="noConversion"/>
  </si>
  <si>
    <t>낮은서가</t>
    <phoneticPr fontId="1" type="noConversion"/>
  </si>
  <si>
    <t>기둥서가</t>
    <phoneticPr fontId="1" type="noConversion"/>
  </si>
  <si>
    <t>단면서가</t>
    <phoneticPr fontId="1" type="noConversion"/>
  </si>
  <si>
    <t>노래방부스</t>
    <phoneticPr fontId="1" type="noConversion"/>
  </si>
  <si>
    <t>레고칠판</t>
    <phoneticPr fontId="1" type="noConversion"/>
  </si>
  <si>
    <t>1500*1500</t>
    <phoneticPr fontId="1" type="noConversion"/>
  </si>
  <si>
    <t>4000*250*2000</t>
    <phoneticPr fontId="1" type="noConversion"/>
  </si>
  <si>
    <t>1160*400*830, 자작합판+오일스텐5회</t>
    <phoneticPr fontId="1" type="noConversion"/>
  </si>
  <si>
    <t>1260*1260*2170, 자작합판+오일스텐5회</t>
    <phoneticPr fontId="1" type="noConversion"/>
  </si>
  <si>
    <t>1260*880*2170, 자작합판+오일스텐5회</t>
    <phoneticPr fontId="1" type="noConversion"/>
  </si>
  <si>
    <t>3680*400*2150, 자작합판+오일스텐5회</t>
    <phoneticPr fontId="1" type="noConversion"/>
  </si>
  <si>
    <t>신발장</t>
    <phoneticPr fontId="1" type="noConversion"/>
  </si>
  <si>
    <t>580*350*1970</t>
    <phoneticPr fontId="1" type="noConversion"/>
  </si>
  <si>
    <t>명언판</t>
    <phoneticPr fontId="1" type="noConversion"/>
  </si>
  <si>
    <t>1800*150</t>
    <phoneticPr fontId="1" type="noConversion"/>
  </si>
  <si>
    <t>재료비 별도</t>
    <phoneticPr fontId="1" type="noConversion"/>
  </si>
  <si>
    <t>작품레일</t>
    <phoneticPr fontId="1" type="noConversion"/>
  </si>
  <si>
    <t>M</t>
    <phoneticPr fontId="1" type="noConversion"/>
  </si>
  <si>
    <t>20*25</t>
    <phoneticPr fontId="1" type="noConversion"/>
  </si>
  <si>
    <t>458*458*500, 자작합판+오일스텐5회</t>
    <phoneticPr fontId="1" type="noConversion"/>
  </si>
  <si>
    <t>1393*400*500, 자작합판+오일스텐5회</t>
    <phoneticPr fontId="1" type="noConversion"/>
  </si>
  <si>
    <t>1850*400*500, 자작합판+오일스텐5회</t>
    <phoneticPr fontId="1" type="noConversion"/>
  </si>
  <si>
    <t>935*400*500, 자작합판+오일스텐5회</t>
    <phoneticPr fontId="1" type="noConversion"/>
  </si>
  <si>
    <t>자석 백페인트글라스 게시판</t>
    <phoneticPr fontId="1" type="noConversion"/>
  </si>
  <si>
    <t>5825*2500</t>
    <phoneticPr fontId="1" type="noConversion"/>
  </si>
  <si>
    <t>2800*2420,5mm,갈바판,프레임포함</t>
    <phoneticPr fontId="1" type="noConversion"/>
  </si>
  <si>
    <t>EA</t>
    <phoneticPr fontId="1" type="noConversion"/>
  </si>
  <si>
    <t>6770*2500</t>
    <phoneticPr fontId="1" type="noConversion"/>
  </si>
  <si>
    <t>3310*2500</t>
    <phoneticPr fontId="1" type="noConversion"/>
  </si>
  <si>
    <t>4040*2500</t>
    <phoneticPr fontId="1" type="noConversion"/>
  </si>
  <si>
    <t>5190*2500</t>
    <phoneticPr fontId="1" type="noConversion"/>
  </si>
  <si>
    <t>600*2500</t>
    <phoneticPr fontId="1" type="noConversion"/>
  </si>
  <si>
    <t>0501. 가구공사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</si>
</sst>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rgb="FF000000"/>
      <name val="굴림체"/>
      <family val="3"/>
      <charset val="129"/>
    </font>
    <font>
      <b/>
      <u/>
      <sz val="9"/>
      <color rgb="FF0000FF"/>
      <name val="굴림체"/>
      <family val="3"/>
      <charset val="129"/>
    </font>
    <font>
      <b/>
      <u/>
      <sz val="9"/>
      <color rgb="FF0000FF"/>
      <name val="맑은 고딕"/>
      <family val="2"/>
      <charset val="129"/>
      <scheme val="minor"/>
    </font>
    <font>
      <sz val="7"/>
      <color theme="1"/>
      <name val="굴림체"/>
      <family val="3"/>
      <charset val="129"/>
    </font>
    <font>
      <sz val="8"/>
      <color rgb="FF000080"/>
      <name val="굴림체"/>
      <family val="3"/>
      <charset val="129"/>
    </font>
    <font>
      <sz val="8"/>
      <color theme="1"/>
      <name val="굴림체"/>
      <family val="3"/>
      <charset val="129"/>
    </font>
    <font>
      <sz val="8"/>
      <color rgb="FF000000"/>
      <name val="굴림체"/>
      <family val="3"/>
      <charset val="129"/>
    </font>
    <font>
      <b/>
      <sz val="8"/>
      <color rgb="FF800000"/>
      <name val="굴림체"/>
      <family val="3"/>
      <charset val="129"/>
    </font>
    <font>
      <sz val="13"/>
      <color theme="1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4F4F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right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right" vertical="center" shrinkToFit="1"/>
    </xf>
    <xf numFmtId="0" fontId="10" fillId="0" borderId="1" xfId="0" quotePrefix="1" applyFont="1" applyBorder="1" applyAlignment="1">
      <alignment horizontal="center" vertical="center" textRotation="255"/>
    </xf>
    <xf numFmtId="0" fontId="10" fillId="0" borderId="1" xfId="0" applyFont="1" applyBorder="1">
      <alignment vertical="center"/>
    </xf>
    <xf numFmtId="0" fontId="10" fillId="0" borderId="1" xfId="0" quotePrefix="1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0" borderId="11" xfId="0" quotePrefix="1" applyFont="1" applyBorder="1" applyAlignment="1">
      <alignment horizontal="left" vertical="center" shrinkToFit="1"/>
    </xf>
    <xf numFmtId="0" fontId="8" fillId="0" borderId="11" xfId="0" applyFont="1" applyBorder="1" applyAlignment="1">
      <alignment horizontal="right" vertical="center" shrinkToFit="1"/>
    </xf>
    <xf numFmtId="0" fontId="8" fillId="0" borderId="12" xfId="0" quotePrefix="1" applyFont="1" applyBorder="1" applyAlignment="1">
      <alignment horizontal="lef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applyFont="1" applyBorder="1" applyAlignment="1">
      <alignment horizontal="right" vertical="center" shrinkToFit="1"/>
    </xf>
    <xf numFmtId="0" fontId="8" fillId="2" borderId="1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1" xfId="0" quotePrefix="1" applyFont="1" applyBorder="1" applyAlignment="1">
      <alignment horizontal="left" vertical="center" shrinkToFi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6" fillId="3" borderId="1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quotePrefix="1" applyFont="1" applyBorder="1" applyAlignment="1">
      <alignment horizontal="center" vertical="center" textRotation="255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3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textRotation="255" shrinkToFit="1"/>
    </xf>
    <xf numFmtId="0" fontId="7" fillId="0" borderId="11" xfId="0" applyFont="1" applyBorder="1" applyAlignment="1">
      <alignment horizontal="center" vertical="center" textRotation="255" shrinkToFit="1"/>
    </xf>
    <xf numFmtId="0" fontId="9" fillId="4" borderId="1" xfId="0" quotePrefix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left" vertical="center" shrinkToFit="1"/>
    </xf>
    <xf numFmtId="0" fontId="9" fillId="4" borderId="3" xfId="0" quotePrefix="1" applyFont="1" applyFill="1" applyBorder="1" applyAlignment="1">
      <alignment horizontal="left" vertical="center" shrinkToFit="1"/>
    </xf>
    <xf numFmtId="0" fontId="9" fillId="4" borderId="4" xfId="0" quotePrefix="1" applyFont="1" applyFill="1" applyBorder="1" applyAlignment="1">
      <alignment horizontal="left" vertical="center" shrinkToFit="1"/>
    </xf>
    <xf numFmtId="0" fontId="9" fillId="4" borderId="5" xfId="0" quotePrefix="1" applyFont="1" applyFill="1" applyBorder="1" applyAlignment="1">
      <alignment horizontal="left" vertical="center" shrinkToFit="1"/>
    </xf>
  </cellXfs>
  <cellStyles count="1">
    <cellStyle name="표준" xfId="0" builtinId="0"/>
  </cellStyles>
  <dxfs count="6">
    <dxf>
      <numFmt numFmtId="176" formatCode="#,###"/>
    </dxf>
    <dxf>
      <numFmt numFmtId="177" formatCode="#,##0.0#####"/>
    </dxf>
    <dxf>
      <numFmt numFmtId="176" formatCode="#,###"/>
    </dxf>
    <dxf>
      <numFmt numFmtId="177" formatCode="#,##0.0#####"/>
    </dxf>
    <dxf>
      <numFmt numFmtId="176" formatCode="#,###"/>
    </dxf>
    <dxf>
      <numFmt numFmtId="177" formatCode="#,##0.0#####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</xdr:row>
      <xdr:rowOff>174625</xdr:rowOff>
    </xdr:from>
    <xdr:to>
      <xdr:col>8</xdr:col>
      <xdr:colOff>2587625</xdr:colOff>
      <xdr:row>7</xdr:row>
      <xdr:rowOff>200025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0" y="1898650"/>
          <a:ext cx="8207375" cy="4445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lang="en-US" altLang="ko-KR" sz="1500" b="1">
              <a:latin typeface="굴림체" panose="020B0609000101010101" pitchFamily="49" charset="-127"/>
              <a:ea typeface="굴림체" panose="020B0609000101010101" pitchFamily="49" charset="-127"/>
            </a:rPr>
            <a:t>2025</a:t>
          </a:r>
          <a:r>
            <a:rPr lang="ko-KR" altLang="en-US" sz="1500" b="1">
              <a:latin typeface="굴림체" panose="020B0609000101010101" pitchFamily="49" charset="-127"/>
              <a:ea typeface="굴림체" panose="020B0609000101010101" pitchFamily="49" charset="-127"/>
            </a:rPr>
            <a:t>년도</a:t>
          </a:r>
        </a:p>
      </xdr:txBody>
    </xdr:sp>
    <xdr:clientData/>
  </xdr:twoCellAnchor>
  <xdr:twoCellAnchor>
    <xdr:from>
      <xdr:col>0</xdr:col>
      <xdr:colOff>63500</xdr:colOff>
      <xdr:row>8</xdr:row>
      <xdr:rowOff>60325</xdr:rowOff>
    </xdr:from>
    <xdr:to>
      <xdr:col>8</xdr:col>
      <xdr:colOff>2651125</xdr:colOff>
      <xdr:row>10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00" y="2413000"/>
          <a:ext cx="8683625" cy="4445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ctr"/>
          <a:r>
            <a:rPr lang="ko-KR" altLang="en-US" sz="3500" b="1">
              <a:latin typeface="굴림체" panose="020B0609000101010101" pitchFamily="49" charset="-127"/>
              <a:ea typeface="굴림체" panose="020B0609000101010101" pitchFamily="49" charset="-127"/>
            </a:rPr>
            <a:t> 용인 동천청소년 문화의집 리모델링공사 </a:t>
          </a:r>
        </a:p>
      </xdr:txBody>
    </xdr:sp>
    <xdr:clientData/>
  </xdr:twoCellAnchor>
  <xdr:twoCellAnchor>
    <xdr:from>
      <xdr:col>0</xdr:col>
      <xdr:colOff>476250</xdr:colOff>
      <xdr:row>13</xdr:row>
      <xdr:rowOff>41275</xdr:rowOff>
    </xdr:from>
    <xdr:to>
      <xdr:col>8</xdr:col>
      <xdr:colOff>2587625</xdr:colOff>
      <xdr:row>15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6250" y="3441700"/>
          <a:ext cx="8207375" cy="4445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 공사개요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:</a:t>
          </a:r>
          <a:endParaRPr lang="ko-KR" altLang="en-US" sz="1400"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twoCellAnchor>
  <xdr:twoCellAnchor>
    <xdr:from>
      <xdr:col>0</xdr:col>
      <xdr:colOff>476250</xdr:colOff>
      <xdr:row>19</xdr:row>
      <xdr:rowOff>155575</xdr:rowOff>
    </xdr:from>
    <xdr:to>
      <xdr:col>8</xdr:col>
      <xdr:colOff>2587625</xdr:colOff>
      <xdr:row>21</xdr:row>
      <xdr:rowOff>180975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0" y="4813300"/>
          <a:ext cx="8207375" cy="4445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 공사금액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: 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총공사비  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: 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금 이억삼천구백팔십만팔천원정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(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￦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239,808,000)</a:t>
          </a:r>
          <a:endParaRPr lang="ko-KR" altLang="en-US" sz="1400">
            <a:latin typeface="굴림체" panose="020B0609000101010101" pitchFamily="49" charset="-127"/>
            <a:ea typeface="굴림체" panose="020B0609000101010101" pitchFamily="49" charset="-127"/>
          </a:endParaRPr>
        </a:p>
      </xdr:txBody>
    </xdr:sp>
    <xdr:clientData/>
  </xdr:twoCellAnchor>
  <xdr:twoCellAnchor>
    <xdr:from>
      <xdr:col>1</xdr:col>
      <xdr:colOff>676275</xdr:colOff>
      <xdr:row>21</xdr:row>
      <xdr:rowOff>10795</xdr:rowOff>
    </xdr:from>
    <xdr:to>
      <xdr:col>8</xdr:col>
      <xdr:colOff>2587625</xdr:colOff>
      <xdr:row>24</xdr:row>
      <xdr:rowOff>144145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33500" y="5087620"/>
          <a:ext cx="7350125" cy="762000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  도급예산액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:  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￦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239,808,000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원</a:t>
          </a:r>
        </a:p>
        <a:p>
          <a:pPr algn="l"/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  관급자재대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:  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￦           </a:t>
          </a:r>
          <a:r>
            <a:rPr lang="en-US" altLang="ko-KR" sz="1400">
              <a:latin typeface="굴림체" panose="020B0609000101010101" pitchFamily="49" charset="-127"/>
              <a:ea typeface="굴림체" panose="020B0609000101010101" pitchFamily="49" charset="-127"/>
            </a:rPr>
            <a:t>0</a:t>
          </a:r>
          <a:r>
            <a:rPr lang="ko-KR" altLang="en-US" sz="1400">
              <a:latin typeface="굴림체" panose="020B0609000101010101" pitchFamily="49" charset="-127"/>
              <a:ea typeface="굴림체" panose="020B0609000101010101" pitchFamily="49" charset="-127"/>
            </a:rPr>
            <a:t>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B7"/>
    <pageSetUpPr fitToPage="1"/>
  </sheetPr>
  <dimension ref="A3:L84"/>
  <sheetViews>
    <sheetView workbookViewId="0"/>
  </sheetViews>
  <sheetFormatPr defaultRowHeight="16.5" x14ac:dyDescent="0.3"/>
  <cols>
    <col min="1" max="1" width="8.625" customWidth="1"/>
    <col min="2" max="2" width="11.375" customWidth="1"/>
    <col min="3" max="3" width="8.625" customWidth="1"/>
    <col min="4" max="4" width="11.375" customWidth="1"/>
    <col min="5" max="5" width="8.625" customWidth="1"/>
    <col min="6" max="6" width="11.375" customWidth="1"/>
    <col min="7" max="7" width="8.625" customWidth="1"/>
    <col min="8" max="8" width="11.375" customWidth="1"/>
    <col min="9" max="9" width="35.625" customWidth="1"/>
  </cols>
  <sheetData>
    <row r="3" spans="1:12" ht="69.95" customHeight="1" x14ac:dyDescent="0.3">
      <c r="A3" s="17" t="s">
        <v>132</v>
      </c>
      <c r="B3" s="18"/>
      <c r="C3" s="17" t="s">
        <v>133</v>
      </c>
      <c r="D3" s="18"/>
      <c r="E3" s="17" t="s">
        <v>134</v>
      </c>
      <c r="F3" s="18"/>
      <c r="G3" s="17" t="s">
        <v>135</v>
      </c>
      <c r="H3" s="18"/>
      <c r="I3" s="19" t="s">
        <v>136</v>
      </c>
      <c r="J3" s="3"/>
    </row>
    <row r="4" spans="1:12" ht="14.65" customHeight="1" x14ac:dyDescent="0.3">
      <c r="A4" s="33"/>
      <c r="B4" s="33"/>
      <c r="C4" s="33"/>
      <c r="D4" s="33"/>
      <c r="E4" s="33"/>
      <c r="F4" s="33"/>
      <c r="G4" s="33"/>
      <c r="H4" s="33"/>
      <c r="I4" s="33"/>
    </row>
    <row r="5" spans="1:12" ht="14.65" customHeight="1" x14ac:dyDescent="0.3">
      <c r="A5" s="34"/>
      <c r="B5" s="34"/>
      <c r="C5" s="34"/>
      <c r="D5" s="34"/>
      <c r="E5" s="34"/>
      <c r="F5" s="34"/>
      <c r="G5" s="34"/>
      <c r="H5" s="34"/>
      <c r="I5" s="34"/>
      <c r="J5" s="20"/>
      <c r="K5" s="20"/>
      <c r="L5" s="20"/>
    </row>
    <row r="6" spans="1:12" ht="14.65" customHeight="1" x14ac:dyDescent="0.3">
      <c r="A6" s="34"/>
      <c r="B6" s="34"/>
      <c r="C6" s="34"/>
      <c r="D6" s="34"/>
      <c r="E6" s="34"/>
      <c r="F6" s="34"/>
      <c r="G6" s="34"/>
      <c r="H6" s="34"/>
      <c r="I6" s="34"/>
      <c r="J6" s="20"/>
      <c r="K6" s="20"/>
      <c r="L6" s="20"/>
    </row>
    <row r="7" spans="1:12" ht="14.65" customHeight="1" x14ac:dyDescent="0.3">
      <c r="A7" s="34"/>
      <c r="B7" s="34"/>
      <c r="C7" s="34"/>
      <c r="D7" s="34"/>
      <c r="E7" s="34"/>
      <c r="F7" s="34"/>
      <c r="G7" s="34"/>
      <c r="H7" s="34"/>
      <c r="I7" s="34"/>
      <c r="J7" s="20"/>
      <c r="K7" s="20"/>
      <c r="L7" s="20"/>
    </row>
    <row r="8" spans="1:12" ht="14.65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20"/>
      <c r="K8" s="20"/>
      <c r="L8" s="20"/>
    </row>
    <row r="9" spans="1:12" ht="14.65" customHeight="1" x14ac:dyDescent="0.3">
      <c r="A9" s="34"/>
      <c r="B9" s="34"/>
      <c r="C9" s="34"/>
      <c r="D9" s="34"/>
      <c r="E9" s="34"/>
      <c r="F9" s="34"/>
      <c r="G9" s="34"/>
      <c r="H9" s="34"/>
      <c r="I9" s="34"/>
      <c r="J9" s="20"/>
      <c r="K9" s="20"/>
      <c r="L9" s="20"/>
    </row>
    <row r="10" spans="1:12" ht="14.65" customHeight="1" x14ac:dyDescent="0.3">
      <c r="A10" s="34"/>
      <c r="B10" s="34"/>
      <c r="C10" s="34"/>
      <c r="D10" s="34"/>
      <c r="E10" s="34"/>
      <c r="F10" s="34"/>
      <c r="G10" s="34"/>
      <c r="H10" s="34"/>
      <c r="I10" s="34"/>
      <c r="J10" s="20"/>
      <c r="K10" s="20"/>
      <c r="L10" s="20"/>
    </row>
    <row r="11" spans="1:12" ht="14.65" customHeight="1" x14ac:dyDescent="0.3">
      <c r="A11" s="34"/>
      <c r="B11" s="34"/>
      <c r="C11" s="34"/>
      <c r="D11" s="34"/>
      <c r="E11" s="34"/>
      <c r="F11" s="34"/>
      <c r="G11" s="34"/>
      <c r="H11" s="34"/>
      <c r="I11" s="34"/>
      <c r="J11" s="20"/>
      <c r="K11" s="20"/>
      <c r="L11" s="20"/>
    </row>
    <row r="12" spans="1:12" ht="14.65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20"/>
      <c r="K12" s="20"/>
      <c r="L12" s="20"/>
    </row>
    <row r="13" spans="1:12" ht="14.65" customHeigh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20"/>
      <c r="K13" s="20"/>
      <c r="L13" s="20"/>
    </row>
    <row r="14" spans="1:12" ht="14.65" customHeight="1" x14ac:dyDescent="0.3">
      <c r="A14" s="34"/>
      <c r="B14" s="34"/>
      <c r="C14" s="34"/>
      <c r="D14" s="34"/>
      <c r="E14" s="34"/>
      <c r="F14" s="34"/>
      <c r="G14" s="34"/>
      <c r="H14" s="34"/>
      <c r="I14" s="34"/>
      <c r="J14" s="20"/>
      <c r="K14" s="20"/>
      <c r="L14" s="20"/>
    </row>
    <row r="15" spans="1:12" ht="14.65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20"/>
      <c r="K15" s="20"/>
      <c r="L15" s="20"/>
    </row>
    <row r="16" spans="1:12" ht="14.65" customHeight="1" x14ac:dyDescent="0.3">
      <c r="A16" s="34"/>
      <c r="B16" s="34"/>
      <c r="C16" s="34"/>
      <c r="D16" s="34"/>
      <c r="E16" s="34"/>
      <c r="F16" s="34"/>
      <c r="G16" s="34"/>
      <c r="H16" s="34"/>
      <c r="I16" s="34"/>
      <c r="J16" s="20"/>
      <c r="K16" s="20"/>
      <c r="L16" s="20"/>
    </row>
    <row r="17" spans="1:12" ht="14.65" customHeigh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20"/>
      <c r="K17" s="20"/>
      <c r="L17" s="20"/>
    </row>
    <row r="18" spans="1:12" ht="14.65" customHeight="1" x14ac:dyDescent="0.3">
      <c r="A18" s="34"/>
      <c r="B18" s="34"/>
      <c r="C18" s="34"/>
      <c r="D18" s="34"/>
      <c r="E18" s="34"/>
      <c r="F18" s="34"/>
      <c r="G18" s="34"/>
      <c r="H18" s="34"/>
      <c r="I18" s="34"/>
      <c r="J18" s="20"/>
      <c r="K18" s="20"/>
      <c r="L18" s="20"/>
    </row>
    <row r="19" spans="1:12" ht="14.65" customHeight="1" x14ac:dyDescent="0.3">
      <c r="A19" s="34"/>
      <c r="B19" s="34"/>
      <c r="C19" s="34"/>
      <c r="D19" s="34"/>
      <c r="E19" s="34"/>
      <c r="F19" s="34"/>
      <c r="G19" s="34"/>
      <c r="H19" s="34"/>
      <c r="I19" s="34"/>
      <c r="J19" s="20"/>
      <c r="K19" s="20"/>
      <c r="L19" s="20"/>
    </row>
    <row r="20" spans="1:12" ht="14.65" customHeight="1" x14ac:dyDescent="0.3">
      <c r="A20" s="34"/>
      <c r="B20" s="34"/>
      <c r="C20" s="34"/>
      <c r="D20" s="34"/>
      <c r="E20" s="34"/>
      <c r="F20" s="34"/>
      <c r="G20" s="34"/>
      <c r="H20" s="34"/>
      <c r="I20" s="34"/>
      <c r="J20" s="20"/>
      <c r="K20" s="20"/>
      <c r="L20" s="20"/>
    </row>
    <row r="21" spans="1:12" ht="14.65" customHeight="1" x14ac:dyDescent="0.3">
      <c r="A21" s="34"/>
      <c r="B21" s="34"/>
      <c r="C21" s="34"/>
      <c r="D21" s="34"/>
      <c r="E21" s="34"/>
      <c r="F21" s="34"/>
      <c r="G21" s="34"/>
      <c r="H21" s="34"/>
      <c r="I21" s="34"/>
      <c r="J21" s="20"/>
      <c r="K21" s="20"/>
      <c r="L21" s="20"/>
    </row>
    <row r="22" spans="1:12" ht="14.65" customHeight="1" x14ac:dyDescent="0.3">
      <c r="A22" s="34"/>
      <c r="B22" s="34"/>
      <c r="C22" s="34"/>
      <c r="D22" s="34"/>
      <c r="E22" s="34"/>
      <c r="F22" s="34"/>
      <c r="G22" s="34"/>
      <c r="H22" s="34"/>
      <c r="I22" s="34"/>
      <c r="J22" s="20"/>
      <c r="K22" s="20"/>
      <c r="L22" s="20"/>
    </row>
    <row r="23" spans="1:12" ht="14.65" customHeight="1" x14ac:dyDescent="0.3">
      <c r="A23" s="34"/>
      <c r="B23" s="34"/>
      <c r="C23" s="34"/>
      <c r="D23" s="34"/>
      <c r="E23" s="34"/>
      <c r="F23" s="34"/>
      <c r="G23" s="34"/>
      <c r="H23" s="34"/>
      <c r="I23" s="34"/>
      <c r="J23" s="20"/>
      <c r="K23" s="20"/>
      <c r="L23" s="20"/>
    </row>
    <row r="24" spans="1:12" ht="14.65" customHeight="1" x14ac:dyDescent="0.3">
      <c r="A24" s="34"/>
      <c r="B24" s="34"/>
      <c r="C24" s="34"/>
      <c r="D24" s="34"/>
      <c r="E24" s="34"/>
      <c r="F24" s="34"/>
      <c r="G24" s="34"/>
      <c r="H24" s="34"/>
      <c r="I24" s="34"/>
      <c r="J24" s="20"/>
      <c r="K24" s="20"/>
      <c r="L24" s="20"/>
    </row>
    <row r="25" spans="1:12" ht="14.65" customHeight="1" x14ac:dyDescent="0.3">
      <c r="A25" s="34"/>
      <c r="B25" s="34"/>
      <c r="C25" s="34"/>
      <c r="D25" s="34"/>
      <c r="E25" s="34"/>
      <c r="F25" s="34"/>
      <c r="G25" s="34"/>
      <c r="H25" s="34"/>
      <c r="I25" s="34"/>
      <c r="J25" s="20"/>
      <c r="K25" s="20"/>
      <c r="L25" s="20"/>
    </row>
    <row r="26" spans="1:12" ht="14.65" customHeight="1" x14ac:dyDescent="0.3">
      <c r="A26" s="34"/>
      <c r="B26" s="34"/>
      <c r="C26" s="34"/>
      <c r="D26" s="34"/>
      <c r="E26" s="34"/>
      <c r="F26" s="34"/>
      <c r="G26" s="34"/>
      <c r="H26" s="34"/>
      <c r="I26" s="34"/>
      <c r="J26" s="20"/>
      <c r="K26" s="20"/>
      <c r="L26" s="20"/>
    </row>
    <row r="27" spans="1:12" ht="14.65" customHeight="1" x14ac:dyDescent="0.3">
      <c r="A27" s="34"/>
      <c r="B27" s="34"/>
      <c r="C27" s="34"/>
      <c r="D27" s="34"/>
      <c r="E27" s="34"/>
      <c r="F27" s="34"/>
      <c r="G27" s="34"/>
      <c r="H27" s="34"/>
      <c r="I27" s="34"/>
      <c r="J27" s="20"/>
      <c r="K27" s="20"/>
      <c r="L27" s="20"/>
    </row>
    <row r="28" spans="1:12" ht="14.65" customHeight="1" x14ac:dyDescent="0.3">
      <c r="A28" s="34"/>
      <c r="B28" s="34"/>
      <c r="C28" s="34"/>
      <c r="D28" s="34"/>
      <c r="E28" s="34"/>
      <c r="F28" s="34"/>
      <c r="G28" s="34"/>
      <c r="H28" s="34"/>
      <c r="I28" s="34"/>
      <c r="J28" s="20"/>
      <c r="K28" s="20"/>
      <c r="L28" s="20"/>
    </row>
    <row r="29" spans="1:12" ht="14.65" customHeight="1" x14ac:dyDescent="0.3">
      <c r="A29" s="34"/>
      <c r="B29" s="34"/>
      <c r="C29" s="34"/>
      <c r="D29" s="34"/>
      <c r="E29" s="34"/>
      <c r="F29" s="34"/>
      <c r="G29" s="34"/>
      <c r="H29" s="34"/>
      <c r="I29" s="34"/>
      <c r="J29" s="20"/>
      <c r="K29" s="20"/>
      <c r="L29" s="20"/>
    </row>
    <row r="30" spans="1:12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</row>
    <row r="32" spans="1:12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</row>
    <row r="43" spans="1:12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</row>
    <row r="44" spans="1:12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1:12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 x14ac:dyDescent="0.3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 x14ac:dyDescent="0.3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 x14ac:dyDescent="0.3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 x14ac:dyDescent="0.3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 x14ac:dyDescent="0.3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x14ac:dyDescent="0.3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 x14ac:dyDescent="0.3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x14ac:dyDescent="0.3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 x14ac:dyDescent="0.3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 x14ac:dyDescent="0.3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 x14ac:dyDescent="0.3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 x14ac:dyDescent="0.3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 x14ac:dyDescent="0.3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 x14ac:dyDescent="0.3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 x14ac:dyDescent="0.3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 x14ac:dyDescent="0.3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 x14ac:dyDescent="0.3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 x14ac:dyDescent="0.3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</row>
  </sheetData>
  <mergeCells count="1">
    <mergeCell ref="A4:I29"/>
  </mergeCells>
  <phoneticPr fontId="1" type="noConversion"/>
  <pageMargins left="0.94240188480376963" right="0.94240188480376963" top="0.70618141236282472" bottom="0.1388888888888889" header="0.3" footer="0.1388888888888889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19D86"/>
  </sheetPr>
  <dimension ref="A1:K31"/>
  <sheetViews>
    <sheetView tabSelected="1" zoomScale="110" zoomScaleNormal="11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O19" sqref="O19"/>
    </sheetView>
  </sheetViews>
  <sheetFormatPr defaultRowHeight="16.5" x14ac:dyDescent="0.3"/>
  <cols>
    <col min="1" max="2" width="3.625" customWidth="1"/>
    <col min="3" max="3" width="15.625" style="2" customWidth="1"/>
    <col min="4" max="4" width="45.375" style="2" customWidth="1"/>
    <col min="5" max="5" width="25.625" style="4" customWidth="1"/>
    <col min="6" max="6" width="18.75" style="2" customWidth="1"/>
    <col min="7" max="7" width="9" hidden="1" customWidth="1"/>
    <col min="8" max="8" width="12.25" hidden="1" customWidth="1"/>
    <col min="9" max="9" width="14" hidden="1" customWidth="1"/>
    <col min="10" max="10" width="6.5" hidden="1" customWidth="1"/>
    <col min="11" max="11" width="9.75" hidden="1" customWidth="1"/>
  </cols>
  <sheetData>
    <row r="1" spans="1:9" ht="30" customHeight="1" x14ac:dyDescent="0.3">
      <c r="A1" s="37" t="s">
        <v>137</v>
      </c>
      <c r="B1" s="37"/>
      <c r="C1" s="37"/>
      <c r="D1" s="37"/>
      <c r="E1" s="37"/>
      <c r="F1" s="37"/>
    </row>
    <row r="2" spans="1:9" ht="15.95" customHeight="1" x14ac:dyDescent="0.3">
      <c r="A2" s="38" t="s">
        <v>0</v>
      </c>
      <c r="B2" s="39"/>
      <c r="C2" s="39"/>
      <c r="D2" s="39"/>
      <c r="E2" s="39"/>
      <c r="F2" s="39"/>
    </row>
    <row r="3" spans="1:9" ht="12" customHeight="1" x14ac:dyDescent="0.3">
      <c r="A3" s="40" t="s">
        <v>138</v>
      </c>
      <c r="B3" s="41"/>
      <c r="C3" s="42"/>
      <c r="D3" s="46" t="s">
        <v>139</v>
      </c>
      <c r="E3" s="46" t="s">
        <v>140</v>
      </c>
      <c r="F3" s="46" t="s">
        <v>141</v>
      </c>
    </row>
    <row r="4" spans="1:9" ht="12" customHeight="1" x14ac:dyDescent="0.3">
      <c r="A4" s="43"/>
      <c r="B4" s="44"/>
      <c r="C4" s="45"/>
      <c r="D4" s="46"/>
      <c r="E4" s="46"/>
      <c r="F4" s="46"/>
    </row>
    <row r="5" spans="1:9" ht="14.25" customHeight="1" x14ac:dyDescent="0.3">
      <c r="A5" s="49" t="s">
        <v>192</v>
      </c>
      <c r="B5" s="49" t="s">
        <v>52</v>
      </c>
      <c r="C5" s="21" t="s">
        <v>142</v>
      </c>
      <c r="D5" s="21" t="s">
        <v>47</v>
      </c>
      <c r="E5" s="22"/>
      <c r="F5" s="21" t="s">
        <v>47</v>
      </c>
      <c r="G5" s="1" t="s">
        <v>143</v>
      </c>
      <c r="H5">
        <v>0</v>
      </c>
      <c r="I5">
        <f t="shared" ref="I5:I22" si="0">E5</f>
        <v>0</v>
      </c>
    </row>
    <row r="6" spans="1:9" ht="14.25" customHeight="1" x14ac:dyDescent="0.3">
      <c r="A6" s="50"/>
      <c r="B6" s="50"/>
      <c r="C6" s="23" t="s">
        <v>144</v>
      </c>
      <c r="D6" s="23" t="s">
        <v>47</v>
      </c>
      <c r="E6" s="24"/>
      <c r="F6" s="23" t="s">
        <v>47</v>
      </c>
      <c r="G6" s="1" t="s">
        <v>145</v>
      </c>
      <c r="H6">
        <v>0</v>
      </c>
      <c r="I6">
        <f t="shared" si="0"/>
        <v>0</v>
      </c>
    </row>
    <row r="7" spans="1:9" ht="14.25" customHeight="1" x14ac:dyDescent="0.3">
      <c r="A7" s="51"/>
      <c r="B7" s="51"/>
      <c r="C7" s="25" t="s">
        <v>146</v>
      </c>
      <c r="D7" s="25" t="s">
        <v>47</v>
      </c>
      <c r="E7" s="26"/>
      <c r="F7" s="25" t="s">
        <v>47</v>
      </c>
      <c r="G7" s="1" t="s">
        <v>147</v>
      </c>
      <c r="H7">
        <v>0</v>
      </c>
      <c r="I7">
        <f t="shared" si="0"/>
        <v>0</v>
      </c>
    </row>
    <row r="8" spans="1:9" ht="14.25" customHeight="1" x14ac:dyDescent="0.3">
      <c r="A8" s="52"/>
      <c r="B8" s="52"/>
      <c r="C8" s="27" t="s">
        <v>148</v>
      </c>
      <c r="D8" s="27" t="s">
        <v>47</v>
      </c>
      <c r="E8" s="14">
        <f>SUM(E5:E6)-ABS(E7)</f>
        <v>0</v>
      </c>
      <c r="F8" s="27" t="s">
        <v>47</v>
      </c>
      <c r="G8" s="1" t="s">
        <v>149</v>
      </c>
      <c r="H8">
        <v>0</v>
      </c>
      <c r="I8">
        <f t="shared" si="0"/>
        <v>0</v>
      </c>
    </row>
    <row r="9" spans="1:9" ht="14.25" customHeight="1" x14ac:dyDescent="0.3">
      <c r="A9" s="53"/>
      <c r="B9" s="49" t="s">
        <v>190</v>
      </c>
      <c r="C9" s="21" t="s">
        <v>150</v>
      </c>
      <c r="D9" s="21" t="s">
        <v>47</v>
      </c>
      <c r="E9" s="22"/>
      <c r="F9" s="21" t="s">
        <v>47</v>
      </c>
      <c r="G9" s="1" t="s">
        <v>151</v>
      </c>
      <c r="H9">
        <v>0</v>
      </c>
      <c r="I9">
        <f t="shared" si="0"/>
        <v>0</v>
      </c>
    </row>
    <row r="10" spans="1:9" ht="14.25" customHeight="1" x14ac:dyDescent="0.3">
      <c r="A10" s="51"/>
      <c r="B10" s="51"/>
      <c r="C10" s="25" t="s">
        <v>152</v>
      </c>
      <c r="D10" s="28" t="str">
        <f>"직.노*"&amp;H10*100&amp;"%"</f>
        <v>직.노*15%</v>
      </c>
      <c r="E10" s="26"/>
      <c r="F10" s="25" t="s">
        <v>47</v>
      </c>
      <c r="G10" s="1" t="s">
        <v>153</v>
      </c>
      <c r="H10">
        <v>0.15</v>
      </c>
      <c r="I10">
        <f t="shared" si="0"/>
        <v>0</v>
      </c>
    </row>
    <row r="11" spans="1:9" ht="14.25" customHeight="1" x14ac:dyDescent="0.3">
      <c r="A11" s="52"/>
      <c r="B11" s="52"/>
      <c r="C11" s="27" t="s">
        <v>148</v>
      </c>
      <c r="D11" s="27" t="s">
        <v>47</v>
      </c>
      <c r="E11" s="14">
        <f>SUM(E9:E10)</f>
        <v>0</v>
      </c>
      <c r="F11" s="27" t="s">
        <v>47</v>
      </c>
      <c r="G11" s="1" t="s">
        <v>154</v>
      </c>
      <c r="H11">
        <v>0</v>
      </c>
      <c r="I11">
        <f t="shared" si="0"/>
        <v>0</v>
      </c>
    </row>
    <row r="12" spans="1:9" ht="14.25" customHeight="1" x14ac:dyDescent="0.3">
      <c r="A12" s="53"/>
      <c r="B12" s="49" t="s">
        <v>191</v>
      </c>
      <c r="C12" s="21" t="s">
        <v>155</v>
      </c>
      <c r="D12" s="21" t="s">
        <v>47</v>
      </c>
      <c r="E12" s="22"/>
      <c r="F12" s="21" t="s">
        <v>47</v>
      </c>
      <c r="G12" s="1" t="s">
        <v>156</v>
      </c>
      <c r="H12">
        <v>0</v>
      </c>
      <c r="I12">
        <f t="shared" si="0"/>
        <v>0</v>
      </c>
    </row>
    <row r="13" spans="1:9" ht="14.25" customHeight="1" x14ac:dyDescent="0.3">
      <c r="A13" s="50"/>
      <c r="B13" s="50"/>
      <c r="C13" s="23" t="s">
        <v>157</v>
      </c>
      <c r="D13" s="29" t="str">
        <f>"(노)*"&amp;H13*100&amp;"%"</f>
        <v>(노)*3.56%</v>
      </c>
      <c r="E13" s="24"/>
      <c r="F13" s="23" t="s">
        <v>47</v>
      </c>
      <c r="G13" s="1" t="s">
        <v>158</v>
      </c>
      <c r="H13">
        <v>3.56E-2</v>
      </c>
      <c r="I13">
        <f t="shared" si="0"/>
        <v>0</v>
      </c>
    </row>
    <row r="14" spans="1:9" ht="14.25" customHeight="1" x14ac:dyDescent="0.3">
      <c r="A14" s="50"/>
      <c r="B14" s="50"/>
      <c r="C14" s="23" t="s">
        <v>159</v>
      </c>
      <c r="D14" s="29" t="str">
        <f>"(노)*"&amp;H14*100&amp;"%"</f>
        <v>(노)*1.01%</v>
      </c>
      <c r="E14" s="24"/>
      <c r="F14" s="23" t="s">
        <v>47</v>
      </c>
      <c r="G14" s="1" t="s">
        <v>160</v>
      </c>
      <c r="H14">
        <v>1.01E-2</v>
      </c>
      <c r="I14">
        <f t="shared" si="0"/>
        <v>0</v>
      </c>
    </row>
    <row r="15" spans="1:9" ht="14.25" customHeight="1" x14ac:dyDescent="0.3">
      <c r="A15" s="50"/>
      <c r="B15" s="50"/>
      <c r="C15" s="23" t="s">
        <v>161</v>
      </c>
      <c r="D15" s="29" t="str">
        <f>"(직.노)*"&amp;H15*100&amp;"%"</f>
        <v>(직.노)*2.3%</v>
      </c>
      <c r="E15" s="24"/>
      <c r="F15" s="23" t="s">
        <v>47</v>
      </c>
      <c r="G15" s="1" t="s">
        <v>162</v>
      </c>
      <c r="H15">
        <v>2.3E-2</v>
      </c>
      <c r="I15">
        <f t="shared" si="0"/>
        <v>0</v>
      </c>
    </row>
    <row r="16" spans="1:9" ht="14.25" customHeight="1" x14ac:dyDescent="0.3">
      <c r="A16" s="50"/>
      <c r="B16" s="50"/>
      <c r="C16" s="23" t="s">
        <v>163</v>
      </c>
      <c r="D16" s="29" t="str">
        <f>"(재+직.노+(관급-0)/1.1)*"&amp;H16*100&amp;"%"&amp;" &lt; (재+직.노)*3.11%*1.2"</f>
        <v>(재+직.노+(관급-0)/1.1)*3.11% &lt; (재+직.노)*3.11%*1.2</v>
      </c>
      <c r="E16" s="24"/>
      <c r="F16" s="23"/>
      <c r="G16" s="1" t="s">
        <v>164</v>
      </c>
      <c r="H16">
        <v>3.1099999999999999E-2</v>
      </c>
      <c r="I16">
        <f t="shared" si="0"/>
        <v>0</v>
      </c>
    </row>
    <row r="17" spans="1:9" ht="14.25" customHeight="1" x14ac:dyDescent="0.3">
      <c r="A17" s="50"/>
      <c r="B17" s="50"/>
      <c r="C17" s="23" t="s">
        <v>165</v>
      </c>
      <c r="D17" s="29" t="str">
        <f>"(재+노)*"&amp;H17*100&amp;"%"</f>
        <v>(재+노)*4.6%</v>
      </c>
      <c r="E17" s="24"/>
      <c r="F17" s="23" t="s">
        <v>47</v>
      </c>
      <c r="G17" s="1" t="s">
        <v>166</v>
      </c>
      <c r="H17">
        <v>4.5999999999999999E-2</v>
      </c>
      <c r="I17">
        <f t="shared" si="0"/>
        <v>0</v>
      </c>
    </row>
    <row r="18" spans="1:9" ht="14.25" customHeight="1" x14ac:dyDescent="0.3">
      <c r="A18" s="50"/>
      <c r="B18" s="50"/>
      <c r="C18" s="23" t="s">
        <v>167</v>
      </c>
      <c r="D18" s="29" t="str">
        <f>"(재+직.노+기.경)*"&amp;H18*100&amp;"%"</f>
        <v>(재+직.노+기.경)*0.3%</v>
      </c>
      <c r="E18" s="24"/>
      <c r="F18" s="23" t="s">
        <v>47</v>
      </c>
      <c r="G18" s="1" t="s">
        <v>168</v>
      </c>
      <c r="H18">
        <v>3.0000000000000001E-3</v>
      </c>
      <c r="I18">
        <f t="shared" si="0"/>
        <v>0</v>
      </c>
    </row>
    <row r="19" spans="1:9" ht="14.25" customHeight="1" x14ac:dyDescent="0.3">
      <c r="A19" s="50"/>
      <c r="B19" s="50"/>
      <c r="C19" s="23" t="s">
        <v>169</v>
      </c>
      <c r="D19" s="29" t="str">
        <f>"(재+직.노+기.경)*"&amp;H19*100&amp;"%"</f>
        <v>(재+직.노+기.경)*0.1%</v>
      </c>
      <c r="E19" s="24"/>
      <c r="F19" s="23" t="s">
        <v>47</v>
      </c>
      <c r="G19" s="1" t="s">
        <v>170</v>
      </c>
      <c r="H19">
        <v>1E-3</v>
      </c>
      <c r="I19">
        <f t="shared" si="0"/>
        <v>0</v>
      </c>
    </row>
    <row r="20" spans="1:9" ht="14.25" customHeight="1" x14ac:dyDescent="0.3">
      <c r="A20" s="52"/>
      <c r="B20" s="52"/>
      <c r="C20" s="27" t="s">
        <v>148</v>
      </c>
      <c r="D20" s="27" t="s">
        <v>47</v>
      </c>
      <c r="E20" s="14">
        <f>SUM(E12:E19)</f>
        <v>0</v>
      </c>
      <c r="F20" s="27" t="s">
        <v>47</v>
      </c>
      <c r="G20" s="1" t="s">
        <v>171</v>
      </c>
      <c r="H20">
        <v>0</v>
      </c>
      <c r="I20">
        <f t="shared" si="0"/>
        <v>0</v>
      </c>
    </row>
    <row r="21" spans="1:9" ht="14.25" customHeight="1" x14ac:dyDescent="0.3">
      <c r="A21" s="52"/>
      <c r="B21" s="35" t="s">
        <v>172</v>
      </c>
      <c r="C21" s="36"/>
      <c r="D21" s="27" t="s">
        <v>47</v>
      </c>
      <c r="E21" s="14">
        <f>E8+E11+E20</f>
        <v>0</v>
      </c>
      <c r="F21" s="27" t="s">
        <v>47</v>
      </c>
      <c r="G21" s="1" t="s">
        <v>173</v>
      </c>
      <c r="H21">
        <v>0</v>
      </c>
      <c r="I21">
        <f t="shared" si="0"/>
        <v>0</v>
      </c>
    </row>
    <row r="22" spans="1:9" ht="12.75" customHeight="1" x14ac:dyDescent="0.3">
      <c r="A22" s="47" t="s">
        <v>174</v>
      </c>
      <c r="B22" s="48"/>
      <c r="C22" s="48"/>
      <c r="D22" s="30" t="str">
        <f>"(재+노+경)*"&amp;H22*100&amp;"%"</f>
        <v>(재+노+경)*8%</v>
      </c>
      <c r="E22" s="31">
        <f>ROUNDDOWN((E8+E11+E20)*H22, 0)</f>
        <v>0</v>
      </c>
      <c r="F22" s="32" t="s">
        <v>47</v>
      </c>
      <c r="G22" s="1" t="s">
        <v>175</v>
      </c>
      <c r="H22">
        <v>0.08</v>
      </c>
      <c r="I22">
        <f t="shared" si="0"/>
        <v>0</v>
      </c>
    </row>
    <row r="23" spans="1:9" ht="12.75" customHeight="1" x14ac:dyDescent="0.3">
      <c r="A23" s="47" t="s">
        <v>176</v>
      </c>
      <c r="B23" s="48"/>
      <c r="C23" s="48"/>
      <c r="D23" s="30" t="str">
        <f>"(노+경+일)*"&amp;H23*100&amp;"%"</f>
        <v>(노+경+일)*15%</v>
      </c>
      <c r="E23" s="31"/>
      <c r="F23" s="32" t="s">
        <v>47</v>
      </c>
      <c r="G23" s="1" t="s">
        <v>177</v>
      </c>
      <c r="H23">
        <v>0.15</v>
      </c>
      <c r="I23">
        <f>INT((I11+I20+I22)*H23-232.8/1.1)</f>
        <v>-212</v>
      </c>
    </row>
    <row r="24" spans="1:9" ht="12.75" customHeight="1" x14ac:dyDescent="0.3">
      <c r="A24" s="47" t="s">
        <v>146</v>
      </c>
      <c r="B24" s="48"/>
      <c r="C24" s="48"/>
      <c r="D24" s="32" t="s">
        <v>47</v>
      </c>
      <c r="E24" s="31"/>
      <c r="F24" s="32" t="s">
        <v>47</v>
      </c>
      <c r="G24" s="1" t="s">
        <v>6</v>
      </c>
      <c r="H24">
        <v>0</v>
      </c>
      <c r="I24">
        <f>E24</f>
        <v>0</v>
      </c>
    </row>
    <row r="25" spans="1:9" ht="12.75" customHeight="1" x14ac:dyDescent="0.3">
      <c r="A25" s="47" t="s">
        <v>188</v>
      </c>
      <c r="B25" s="48"/>
      <c r="C25" s="48"/>
      <c r="D25" s="32" t="s">
        <v>47</v>
      </c>
      <c r="E25" s="31"/>
      <c r="F25" s="32"/>
      <c r="G25" s="1"/>
      <c r="I25">
        <f>E25</f>
        <v>0</v>
      </c>
    </row>
    <row r="26" spans="1:9" ht="12.75" customHeight="1" x14ac:dyDescent="0.3">
      <c r="A26" s="47" t="s">
        <v>178</v>
      </c>
      <c r="B26" s="48"/>
      <c r="C26" s="48"/>
      <c r="D26" s="32" t="s">
        <v>47</v>
      </c>
      <c r="E26" s="31"/>
      <c r="F26" s="32" t="s">
        <v>47</v>
      </c>
      <c r="G26" s="1" t="s">
        <v>179</v>
      </c>
      <c r="H26">
        <v>0</v>
      </c>
      <c r="I26">
        <f>SUM(I21:I25)</f>
        <v>-212</v>
      </c>
    </row>
    <row r="27" spans="1:9" ht="12.75" customHeight="1" x14ac:dyDescent="0.3">
      <c r="A27" s="47" t="s">
        <v>180</v>
      </c>
      <c r="B27" s="48"/>
      <c r="C27" s="48"/>
      <c r="D27" s="30" t="str">
        <f>"(총원가)*"&amp;H27*100&amp;"%"</f>
        <v>(총원가)*10%</v>
      </c>
      <c r="E27" s="31"/>
      <c r="F27" s="32" t="s">
        <v>47</v>
      </c>
      <c r="G27" s="1" t="s">
        <v>181</v>
      </c>
      <c r="H27">
        <v>0.1</v>
      </c>
      <c r="I27">
        <f>ROUNDDOWN((I26)*H27, 0)</f>
        <v>-21</v>
      </c>
    </row>
    <row r="28" spans="1:9" ht="12.75" customHeight="1" x14ac:dyDescent="0.3">
      <c r="A28" s="35" t="s">
        <v>182</v>
      </c>
      <c r="B28" s="36"/>
      <c r="C28" s="36"/>
      <c r="D28" s="27" t="s">
        <v>47</v>
      </c>
      <c r="E28" s="14"/>
      <c r="F28" s="27" t="s">
        <v>47</v>
      </c>
      <c r="G28" s="1" t="s">
        <v>183</v>
      </c>
      <c r="H28">
        <v>0</v>
      </c>
      <c r="I28">
        <f>INT(I26+I27)</f>
        <v>-233</v>
      </c>
    </row>
    <row r="29" spans="1:9" ht="12.75" customHeight="1" x14ac:dyDescent="0.3">
      <c r="A29" s="47" t="s">
        <v>184</v>
      </c>
      <c r="B29" s="48"/>
      <c r="C29" s="48"/>
      <c r="D29" s="32" t="s">
        <v>47</v>
      </c>
      <c r="E29" s="31"/>
      <c r="F29" s="32" t="s">
        <v>47</v>
      </c>
      <c r="G29" s="1" t="s">
        <v>185</v>
      </c>
      <c r="H29">
        <v>0</v>
      </c>
      <c r="I29">
        <f>E29</f>
        <v>0</v>
      </c>
    </row>
    <row r="30" spans="1:9" ht="12.75" customHeight="1" x14ac:dyDescent="0.3">
      <c r="A30" s="47" t="s">
        <v>186</v>
      </c>
      <c r="B30" s="48"/>
      <c r="C30" s="48"/>
      <c r="D30" s="32"/>
      <c r="E30" s="31"/>
      <c r="F30" s="32"/>
      <c r="G30" s="1" t="s">
        <v>187</v>
      </c>
      <c r="H30">
        <v>0</v>
      </c>
      <c r="I30">
        <f>E30</f>
        <v>0</v>
      </c>
    </row>
    <row r="31" spans="1:9" ht="12.75" customHeight="1" x14ac:dyDescent="0.3">
      <c r="A31" s="35" t="s">
        <v>189</v>
      </c>
      <c r="B31" s="36"/>
      <c r="C31" s="36"/>
      <c r="D31" s="27" t="s">
        <v>47</v>
      </c>
      <c r="E31" s="14">
        <f>ROUNDDOWN(E28+E29+E30, 0)</f>
        <v>0</v>
      </c>
      <c r="F31" s="27" t="s">
        <v>47</v>
      </c>
      <c r="H31">
        <v>0</v>
      </c>
      <c r="I31">
        <f>I28+I29+I30</f>
        <v>-233</v>
      </c>
    </row>
  </sheetData>
  <mergeCells count="21">
    <mergeCell ref="E3:E4"/>
    <mergeCell ref="F3:F4"/>
    <mergeCell ref="B5:B8"/>
    <mergeCell ref="B9:B11"/>
    <mergeCell ref="B12:B20"/>
    <mergeCell ref="A31:C31"/>
    <mergeCell ref="A1:F1"/>
    <mergeCell ref="A2:F2"/>
    <mergeCell ref="A3:C4"/>
    <mergeCell ref="D3:D4"/>
    <mergeCell ref="B21:C21"/>
    <mergeCell ref="A22:C22"/>
    <mergeCell ref="A23:C23"/>
    <mergeCell ref="A24:C24"/>
    <mergeCell ref="A26:C26"/>
    <mergeCell ref="A27:C27"/>
    <mergeCell ref="A5:A21"/>
    <mergeCell ref="A28:C28"/>
    <mergeCell ref="A29:C29"/>
    <mergeCell ref="A30:C30"/>
    <mergeCell ref="A25:C25"/>
  </mergeCells>
  <phoneticPr fontId="1" type="noConversion"/>
  <conditionalFormatting sqref="A5:F31">
    <cfRule type="containsText" dxfId="5" priority="1" stopIfTrue="1" operator="containsText" text=".">
      <formula>NOT(ISERROR(SEARCH(".",A5)))</formula>
    </cfRule>
    <cfRule type="notContainsText" dxfId="4" priority="2" stopIfTrue="1" operator="notContains" text=".">
      <formula>ISERROR(SEARCH(".",A5))</formula>
    </cfRule>
  </conditionalFormatting>
  <pageMargins left="0.74555149110298213" right="0.41666666666666669" top="0.54870109740219475" bottom="0.1388888888888889" header="0.3" footer="0.138888888888888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B7"/>
  </sheetPr>
  <dimension ref="A1:AX281"/>
  <sheetViews>
    <sheetView zoomScale="110" zoomScaleNormal="11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C13" sqref="BC13"/>
    </sheetView>
  </sheetViews>
  <sheetFormatPr defaultRowHeight="16.5" x14ac:dyDescent="0.3"/>
  <cols>
    <col min="1" max="2" width="20.625" style="2" customWidth="1"/>
    <col min="3" max="3" width="4.625" style="3" customWidth="1"/>
    <col min="4" max="5" width="6.625" style="4" customWidth="1"/>
    <col min="6" max="6" width="9.625" style="4" customWidth="1"/>
    <col min="7" max="7" width="6.625" style="4" customWidth="1"/>
    <col min="8" max="8" width="9.625" style="4" customWidth="1"/>
    <col min="9" max="9" width="6.625" style="4" customWidth="1"/>
    <col min="10" max="10" width="9.625" style="4" customWidth="1"/>
    <col min="11" max="11" width="6.625" style="4" customWidth="1"/>
    <col min="12" max="12" width="9.625" style="4" customWidth="1"/>
    <col min="13" max="13" width="8.625" style="4" customWidth="1"/>
    <col min="14" max="50" width="0" hidden="1" customWidth="1"/>
  </cols>
  <sheetData>
    <row r="1" spans="1:50" ht="30" customHeight="1" x14ac:dyDescent="0.3">
      <c r="A1" s="37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50" ht="23.1" customHeight="1" x14ac:dyDescent="0.3">
      <c r="A2" s="38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50" ht="23.1" customHeight="1" x14ac:dyDescent="0.3">
      <c r="A3" s="46" t="s">
        <v>81</v>
      </c>
      <c r="B3" s="46" t="s">
        <v>82</v>
      </c>
      <c r="C3" s="46" t="s">
        <v>1</v>
      </c>
      <c r="D3" s="46" t="s">
        <v>34</v>
      </c>
      <c r="E3" s="46" t="s">
        <v>35</v>
      </c>
      <c r="F3" s="46"/>
      <c r="G3" s="46" t="s">
        <v>36</v>
      </c>
      <c r="H3" s="46"/>
      <c r="I3" s="46" t="s">
        <v>37</v>
      </c>
      <c r="J3" s="46"/>
      <c r="K3" s="46" t="s">
        <v>38</v>
      </c>
      <c r="L3" s="46"/>
      <c r="M3" s="46" t="s">
        <v>83</v>
      </c>
    </row>
    <row r="4" spans="1:50" ht="23.1" customHeight="1" x14ac:dyDescent="0.3">
      <c r="A4" s="46"/>
      <c r="B4" s="46"/>
      <c r="C4" s="46"/>
      <c r="D4" s="46"/>
      <c r="E4" s="6" t="s">
        <v>39</v>
      </c>
      <c r="F4" s="6" t="s">
        <v>40</v>
      </c>
      <c r="G4" s="6" t="s">
        <v>39</v>
      </c>
      <c r="H4" s="6" t="s">
        <v>40</v>
      </c>
      <c r="I4" s="6" t="s">
        <v>39</v>
      </c>
      <c r="J4" s="6" t="s">
        <v>40</v>
      </c>
      <c r="K4" s="6" t="s">
        <v>39</v>
      </c>
      <c r="L4" s="6" t="s">
        <v>40</v>
      </c>
      <c r="M4" s="46"/>
      <c r="N4" t="s">
        <v>41</v>
      </c>
      <c r="O4" t="s">
        <v>42</v>
      </c>
      <c r="P4" t="s">
        <v>43</v>
      </c>
      <c r="Q4" t="s">
        <v>44</v>
      </c>
      <c r="R4" t="s">
        <v>48</v>
      </c>
      <c r="S4" t="s">
        <v>84</v>
      </c>
      <c r="T4" t="s">
        <v>85</v>
      </c>
      <c r="U4" t="s">
        <v>86</v>
      </c>
      <c r="V4" t="s">
        <v>87</v>
      </c>
      <c r="W4" t="s">
        <v>88</v>
      </c>
      <c r="X4" t="s">
        <v>89</v>
      </c>
      <c r="Y4" t="s">
        <v>90</v>
      </c>
      <c r="Z4" t="s">
        <v>91</v>
      </c>
      <c r="AA4" t="s">
        <v>92</v>
      </c>
      <c r="AB4" t="s">
        <v>93</v>
      </c>
      <c r="AC4" t="s">
        <v>94</v>
      </c>
      <c r="AD4" t="s">
        <v>95</v>
      </c>
      <c r="AE4" t="s">
        <v>96</v>
      </c>
      <c r="AF4" t="s">
        <v>97</v>
      </c>
      <c r="AG4" t="s">
        <v>98</v>
      </c>
      <c r="AH4" t="s">
        <v>99</v>
      </c>
      <c r="AI4" t="s">
        <v>100</v>
      </c>
      <c r="AJ4" t="s">
        <v>101</v>
      </c>
      <c r="AK4" t="s">
        <v>102</v>
      </c>
      <c r="AL4" t="s">
        <v>103</v>
      </c>
      <c r="AM4" t="s">
        <v>104</v>
      </c>
      <c r="AN4" t="s">
        <v>105</v>
      </c>
      <c r="AO4" t="s">
        <v>106</v>
      </c>
      <c r="AP4" t="s">
        <v>107</v>
      </c>
      <c r="AQ4" t="s">
        <v>108</v>
      </c>
      <c r="AR4" t="s">
        <v>109</v>
      </c>
      <c r="AS4" t="s">
        <v>110</v>
      </c>
      <c r="AT4" t="s">
        <v>111</v>
      </c>
      <c r="AU4" t="s">
        <v>112</v>
      </c>
      <c r="AV4" t="s">
        <v>113</v>
      </c>
      <c r="AW4" t="s">
        <v>45</v>
      </c>
      <c r="AX4" t="s">
        <v>46</v>
      </c>
    </row>
    <row r="5" spans="1:50" ht="23.1" customHeight="1" x14ac:dyDescent="0.3">
      <c r="A5" s="56" t="s">
        <v>114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50" ht="23.1" customHeight="1" x14ac:dyDescent="0.3">
      <c r="A6" s="7" t="s">
        <v>53</v>
      </c>
      <c r="B6" s="7" t="s">
        <v>210</v>
      </c>
      <c r="C6" s="9" t="s">
        <v>6</v>
      </c>
      <c r="D6" s="10">
        <v>62.72</v>
      </c>
      <c r="E6" s="10"/>
      <c r="F6" s="10"/>
      <c r="G6" s="10"/>
      <c r="H6" s="10"/>
      <c r="I6" s="10"/>
      <c r="J6" s="10"/>
      <c r="K6" s="10"/>
      <c r="L6" s="10"/>
      <c r="M6" s="16"/>
      <c r="O6" t="str">
        <f>""</f>
        <v/>
      </c>
      <c r="P6" s="1" t="s">
        <v>48</v>
      </c>
      <c r="Q6">
        <v>1</v>
      </c>
      <c r="R6">
        <f>IF(P6="기계경비", J6, 0)</f>
        <v>0</v>
      </c>
      <c r="S6">
        <f>IF(P6="운반비", J6, 0)</f>
        <v>0</v>
      </c>
      <c r="T6">
        <f>IF(P6="작업부산물", F6, 0)</f>
        <v>0</v>
      </c>
      <c r="U6">
        <f>IF(P6="관급", F6, 0)</f>
        <v>0</v>
      </c>
      <c r="V6">
        <f>IF(P6="외주비", J6, 0)</f>
        <v>0</v>
      </c>
      <c r="W6">
        <f>IF(P6="장비비", J6, 0)</f>
        <v>0</v>
      </c>
      <c r="X6">
        <f>IF(P6="폐기물처리비", L6, 0)</f>
        <v>0</v>
      </c>
      <c r="Y6">
        <f>IF(P6="가설비", J6, 0)</f>
        <v>0</v>
      </c>
      <c r="Z6">
        <f>IF(P6="잡비제외분", F6, 0)</f>
        <v>0</v>
      </c>
      <c r="AA6">
        <f>IF(P6="사급자재대", L6, 0)</f>
        <v>0</v>
      </c>
      <c r="AB6">
        <f>IF(P6="관급자재대", L6, 0)</f>
        <v>0</v>
      </c>
      <c r="AC6">
        <f>IF(P6="사용자항목1", L6, 0)</f>
        <v>0</v>
      </c>
      <c r="AD6">
        <f>IF(P6="사용자항목2", L6, 0)</f>
        <v>0</v>
      </c>
      <c r="AE6">
        <f>IF(P6="안전관리비", L6, 0)</f>
        <v>0</v>
      </c>
      <c r="AF6">
        <f>IF(P6="품질관리비", L6, 0)</f>
        <v>0</v>
      </c>
      <c r="AG6">
        <f>IF(P6="작업부산물(철거해체)", L6, 0)</f>
        <v>0</v>
      </c>
      <c r="AH6">
        <f>IF(P6="사용자항목6", L6, 0)</f>
        <v>0</v>
      </c>
      <c r="AI6">
        <f>IF(P6="사용자항목7", L6, 0)</f>
        <v>0</v>
      </c>
      <c r="AJ6">
        <f>IF(P6="사용자항목8", L6, 0)</f>
        <v>0</v>
      </c>
      <c r="AK6">
        <f>IF(P6="사용자항목9", L6, 0)</f>
        <v>0</v>
      </c>
      <c r="AL6">
        <f>IF(P6="사용자항목10", L6, 0)</f>
        <v>0</v>
      </c>
      <c r="AM6">
        <f>IF(P6="사용자항목11", L6, 0)</f>
        <v>0</v>
      </c>
      <c r="AN6">
        <f>IF(P6="사용자항목12", L6, 0)</f>
        <v>0</v>
      </c>
      <c r="AO6">
        <f>IF(P6="사용자항목13", L6, 0)</f>
        <v>0</v>
      </c>
      <c r="AP6">
        <f>IF(P6="사용자항목14", L6, 0)</f>
        <v>0</v>
      </c>
      <c r="AQ6">
        <f>IF(P6="사용자항목15", L6, 0)</f>
        <v>0</v>
      </c>
      <c r="AR6">
        <f>IF(P6="사용자항목16", L6, 0)</f>
        <v>0</v>
      </c>
      <c r="AS6">
        <f>IF(P6="사용자항목17", L6, 0)</f>
        <v>0</v>
      </c>
      <c r="AT6">
        <f>IF(P6="사용자항목18", L6, 0)</f>
        <v>0</v>
      </c>
      <c r="AU6">
        <f>IF(P6="사용자항목19", L6, 0)</f>
        <v>0</v>
      </c>
    </row>
    <row r="7" spans="1:50" ht="23.1" customHeight="1" x14ac:dyDescent="0.3">
      <c r="A7" s="7" t="s">
        <v>115</v>
      </c>
      <c r="B7" s="8"/>
      <c r="C7" s="9" t="s">
        <v>9</v>
      </c>
      <c r="D7" s="10">
        <v>7.1</v>
      </c>
      <c r="E7" s="10"/>
      <c r="F7" s="10"/>
      <c r="G7" s="10"/>
      <c r="H7" s="10"/>
      <c r="I7" s="10"/>
      <c r="J7" s="10"/>
      <c r="K7" s="10"/>
      <c r="L7" s="10"/>
      <c r="M7" s="10"/>
      <c r="O7" t="str">
        <f>""</f>
        <v/>
      </c>
      <c r="P7" s="1" t="s">
        <v>48</v>
      </c>
      <c r="Q7">
        <v>1</v>
      </c>
      <c r="R7">
        <f>IF(P7="기계경비", J7, 0)</f>
        <v>0</v>
      </c>
      <c r="S7">
        <f>IF(P7="운반비", J7, 0)</f>
        <v>0</v>
      </c>
      <c r="T7">
        <f>IF(P7="작업부산물", F7, 0)</f>
        <v>0</v>
      </c>
      <c r="U7">
        <f>IF(P7="관급", F7, 0)</f>
        <v>0</v>
      </c>
      <c r="V7">
        <f>IF(P7="외주비", J7, 0)</f>
        <v>0</v>
      </c>
      <c r="W7">
        <f>IF(P7="장비비", J7, 0)</f>
        <v>0</v>
      </c>
      <c r="X7">
        <f>IF(P7="폐기물처리비", L7, 0)</f>
        <v>0</v>
      </c>
      <c r="Y7">
        <f>IF(P7="가설비", J7, 0)</f>
        <v>0</v>
      </c>
      <c r="Z7">
        <f>IF(P7="잡비제외분", F7, 0)</f>
        <v>0</v>
      </c>
      <c r="AA7">
        <f>IF(P7="사급자재대", L7, 0)</f>
        <v>0</v>
      </c>
      <c r="AB7">
        <f>IF(P7="관급자재대", L7, 0)</f>
        <v>0</v>
      </c>
      <c r="AC7">
        <f>IF(P7="사용자항목1", L7, 0)</f>
        <v>0</v>
      </c>
      <c r="AD7">
        <f>IF(P7="사용자항목2", L7, 0)</f>
        <v>0</v>
      </c>
      <c r="AE7">
        <f>IF(P7="안전관리비", L7, 0)</f>
        <v>0</v>
      </c>
      <c r="AF7">
        <f>IF(P7="품질관리비", L7, 0)</f>
        <v>0</v>
      </c>
      <c r="AG7">
        <f>IF(P7="작업부산물(철거해체)", L7, 0)</f>
        <v>0</v>
      </c>
      <c r="AH7">
        <f>IF(P7="사용자항목6", L7, 0)</f>
        <v>0</v>
      </c>
      <c r="AI7">
        <f>IF(P7="사용자항목7", L7, 0)</f>
        <v>0</v>
      </c>
      <c r="AJ7">
        <f>IF(P7="사용자항목8", L7, 0)</f>
        <v>0</v>
      </c>
      <c r="AK7">
        <f>IF(P7="사용자항목9", L7, 0)</f>
        <v>0</v>
      </c>
      <c r="AL7">
        <f>IF(P7="사용자항목10", L7, 0)</f>
        <v>0</v>
      </c>
      <c r="AM7">
        <f>IF(P7="사용자항목11", L7, 0)</f>
        <v>0</v>
      </c>
      <c r="AN7">
        <f>IF(P7="사용자항목12", L7, 0)</f>
        <v>0</v>
      </c>
      <c r="AO7">
        <f>IF(P7="사용자항목13", L7, 0)</f>
        <v>0</v>
      </c>
      <c r="AP7">
        <f>IF(P7="사용자항목14", L7, 0)</f>
        <v>0</v>
      </c>
      <c r="AQ7">
        <f>IF(P7="사용자항목15", L7, 0)</f>
        <v>0</v>
      </c>
      <c r="AR7">
        <f>IF(P7="사용자항목16", L7, 0)</f>
        <v>0</v>
      </c>
      <c r="AS7">
        <f>IF(P7="사용자항목17", L7, 0)</f>
        <v>0</v>
      </c>
      <c r="AT7">
        <f>IF(P7="사용자항목18", L7, 0)</f>
        <v>0</v>
      </c>
      <c r="AU7">
        <f>IF(P7="사용자항목19", L7, 0)</f>
        <v>0</v>
      </c>
    </row>
    <row r="8" spans="1:50" ht="23.1" customHeight="1" x14ac:dyDescent="0.3">
      <c r="A8" s="8"/>
      <c r="B8" s="8"/>
      <c r="C8" s="15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50" ht="23.1" customHeight="1" x14ac:dyDescent="0.3">
      <c r="A9" s="8"/>
      <c r="B9" s="8"/>
      <c r="C9" s="15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50" ht="23.1" customHeight="1" x14ac:dyDescent="0.3">
      <c r="A10" s="8"/>
      <c r="B10" s="8"/>
      <c r="C10" s="15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50" ht="23.1" customHeight="1" x14ac:dyDescent="0.3">
      <c r="A11" s="8"/>
      <c r="B11" s="8"/>
      <c r="C11" s="15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50" ht="23.1" customHeight="1" x14ac:dyDescent="0.3">
      <c r="A12" s="8"/>
      <c r="B12" s="8"/>
      <c r="C12" s="15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50" ht="23.1" customHeight="1" x14ac:dyDescent="0.3">
      <c r="A13" s="8"/>
      <c r="B13" s="8"/>
      <c r="C13" s="15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50" ht="23.1" customHeight="1" x14ac:dyDescent="0.3">
      <c r="A14" s="8"/>
      <c r="B14" s="8"/>
      <c r="C14" s="15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50" ht="23.1" customHeight="1" x14ac:dyDescent="0.3">
      <c r="A15" s="8"/>
      <c r="B15" s="8"/>
      <c r="C15" s="15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50" ht="23.1" customHeight="1" x14ac:dyDescent="0.3">
      <c r="A16" s="8"/>
      <c r="B16" s="8"/>
      <c r="C16" s="15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50" ht="23.1" customHeight="1" x14ac:dyDescent="0.3">
      <c r="A17" s="8"/>
      <c r="B17" s="8"/>
      <c r="C17" s="15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50" ht="23.1" customHeight="1" x14ac:dyDescent="0.3">
      <c r="A18" s="8"/>
      <c r="B18" s="8"/>
      <c r="C18" s="15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50" ht="23.1" customHeight="1" x14ac:dyDescent="0.3">
      <c r="A19" s="11" t="s">
        <v>50</v>
      </c>
      <c r="B19" s="12"/>
      <c r="C19" s="13"/>
      <c r="D19" s="14"/>
      <c r="E19" s="14"/>
      <c r="F19" s="14">
        <f>ROUNDDOWN(SUMIF(Q6:Q18, "1", F6:F18), 0)</f>
        <v>0</v>
      </c>
      <c r="G19" s="14"/>
      <c r="H19" s="14">
        <f>ROUNDDOWN(SUMIF(Q6:Q18, "1", H6:H18), 0)</f>
        <v>0</v>
      </c>
      <c r="I19" s="14"/>
      <c r="J19" s="14">
        <f>ROUNDDOWN(SUMIF(Q6:Q18, "1", J6:J18), 0)</f>
        <v>0</v>
      </c>
      <c r="K19" s="14"/>
      <c r="L19" s="14">
        <f>F19+H19+J19</f>
        <v>0</v>
      </c>
      <c r="M19" s="14"/>
      <c r="R19">
        <f t="shared" ref="R19:AX19" si="0">ROUNDDOWN(SUM(R6:R7), 0)</f>
        <v>0</v>
      </c>
      <c r="S19">
        <f t="shared" si="0"/>
        <v>0</v>
      </c>
      <c r="T19">
        <f t="shared" si="0"/>
        <v>0</v>
      </c>
      <c r="U19">
        <f t="shared" si="0"/>
        <v>0</v>
      </c>
      <c r="V19">
        <f t="shared" si="0"/>
        <v>0</v>
      </c>
      <c r="W19">
        <f t="shared" si="0"/>
        <v>0</v>
      </c>
      <c r="X19">
        <f t="shared" si="0"/>
        <v>0</v>
      </c>
      <c r="Y19">
        <f t="shared" si="0"/>
        <v>0</v>
      </c>
      <c r="Z19">
        <f t="shared" si="0"/>
        <v>0</v>
      </c>
      <c r="AA19">
        <f t="shared" si="0"/>
        <v>0</v>
      </c>
      <c r="AB19">
        <f t="shared" si="0"/>
        <v>0</v>
      </c>
      <c r="AC19">
        <f t="shared" si="0"/>
        <v>0</v>
      </c>
      <c r="AD19">
        <f t="shared" si="0"/>
        <v>0</v>
      </c>
      <c r="AE19">
        <f t="shared" si="0"/>
        <v>0</v>
      </c>
      <c r="AF19">
        <f t="shared" si="0"/>
        <v>0</v>
      </c>
      <c r="AG19">
        <f t="shared" si="0"/>
        <v>0</v>
      </c>
      <c r="AH19">
        <f t="shared" si="0"/>
        <v>0</v>
      </c>
      <c r="AI19">
        <f t="shared" si="0"/>
        <v>0</v>
      </c>
      <c r="AJ19">
        <f t="shared" si="0"/>
        <v>0</v>
      </c>
      <c r="AK19">
        <f t="shared" si="0"/>
        <v>0</v>
      </c>
      <c r="AL19">
        <f t="shared" si="0"/>
        <v>0</v>
      </c>
      <c r="AM19">
        <f t="shared" si="0"/>
        <v>0</v>
      </c>
      <c r="AN19">
        <f t="shared" si="0"/>
        <v>0</v>
      </c>
      <c r="AO19">
        <f t="shared" si="0"/>
        <v>0</v>
      </c>
      <c r="AP19">
        <f t="shared" si="0"/>
        <v>0</v>
      </c>
      <c r="AQ19">
        <f t="shared" si="0"/>
        <v>0</v>
      </c>
      <c r="AR19">
        <f t="shared" si="0"/>
        <v>0</v>
      </c>
      <c r="AS19">
        <f t="shared" si="0"/>
        <v>0</v>
      </c>
      <c r="AT19">
        <f t="shared" si="0"/>
        <v>0</v>
      </c>
      <c r="AU19">
        <f t="shared" si="0"/>
        <v>0</v>
      </c>
      <c r="AV19">
        <f t="shared" si="0"/>
        <v>0</v>
      </c>
      <c r="AW19">
        <f t="shared" si="0"/>
        <v>0</v>
      </c>
      <c r="AX19">
        <f t="shared" si="0"/>
        <v>0</v>
      </c>
    </row>
    <row r="20" spans="1:50" ht="23.1" customHeight="1" x14ac:dyDescent="0.3">
      <c r="A20" s="54" t="s">
        <v>116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50" ht="23.1" customHeight="1" x14ac:dyDescent="0.3">
      <c r="A21" s="7" t="s">
        <v>22</v>
      </c>
      <c r="B21" s="7" t="s">
        <v>23</v>
      </c>
      <c r="C21" s="9" t="s">
        <v>6</v>
      </c>
      <c r="D21" s="10">
        <v>8.91</v>
      </c>
      <c r="E21" s="10"/>
      <c r="F21" s="10"/>
      <c r="G21" s="10"/>
      <c r="H21" s="10"/>
      <c r="I21" s="10"/>
      <c r="J21" s="10"/>
      <c r="K21" s="10"/>
      <c r="L21" s="10"/>
      <c r="M21" s="10"/>
      <c r="O21" t="str">
        <f>"01"</f>
        <v>01</v>
      </c>
      <c r="P21" s="1" t="s">
        <v>48</v>
      </c>
      <c r="Q21">
        <v>1</v>
      </c>
      <c r="R21">
        <f>IF(P21="기계경비", J21, 0)</f>
        <v>0</v>
      </c>
      <c r="S21">
        <f>IF(P21="운반비", J21, 0)</f>
        <v>0</v>
      </c>
      <c r="T21">
        <f>IF(P21="작업부산물", F21, 0)</f>
        <v>0</v>
      </c>
      <c r="U21">
        <f>IF(P21="관급", F21, 0)</f>
        <v>0</v>
      </c>
      <c r="V21">
        <f>IF(P21="외주비", J21, 0)</f>
        <v>0</v>
      </c>
      <c r="W21">
        <f>IF(P21="장비비", J21, 0)</f>
        <v>0</v>
      </c>
      <c r="X21">
        <f>IF(P21="폐기물처리비", L21, 0)</f>
        <v>0</v>
      </c>
      <c r="Y21">
        <f>IF(P21="가설비", J21, 0)</f>
        <v>0</v>
      </c>
      <c r="Z21">
        <f>IF(P21="잡비제외분", F21, 0)</f>
        <v>0</v>
      </c>
      <c r="AA21">
        <f>IF(P21="사급자재대", L21, 0)</f>
        <v>0</v>
      </c>
      <c r="AB21">
        <f>IF(P21="관급자재대", L21, 0)</f>
        <v>0</v>
      </c>
      <c r="AC21">
        <f>IF(P21="사용자항목1", L21, 0)</f>
        <v>0</v>
      </c>
      <c r="AD21">
        <f>IF(P21="사용자항목2", L21, 0)</f>
        <v>0</v>
      </c>
      <c r="AE21">
        <f>IF(P21="안전관리비", L21, 0)</f>
        <v>0</v>
      </c>
      <c r="AF21">
        <f>IF(P21="품질관리비", L21, 0)</f>
        <v>0</v>
      </c>
      <c r="AG21">
        <f>IF(P21="작업부산물(철거해체)", L21, 0)</f>
        <v>0</v>
      </c>
      <c r="AH21">
        <f>IF(P21="사용자항목6", L21, 0)</f>
        <v>0</v>
      </c>
      <c r="AI21">
        <f>IF(P21="사용자항목7", L21, 0)</f>
        <v>0</v>
      </c>
      <c r="AJ21">
        <f>IF(P21="사용자항목8", L21, 0)</f>
        <v>0</v>
      </c>
      <c r="AK21">
        <f>IF(P21="사용자항목9", L21, 0)</f>
        <v>0</v>
      </c>
      <c r="AL21">
        <f>IF(P21="사용자항목10", L21, 0)</f>
        <v>0</v>
      </c>
      <c r="AM21">
        <f>IF(P21="사용자항목11", L21, 0)</f>
        <v>0</v>
      </c>
      <c r="AN21">
        <f>IF(P21="사용자항목12", L21, 0)</f>
        <v>0</v>
      </c>
      <c r="AO21">
        <f>IF(P21="사용자항목13", L21, 0)</f>
        <v>0</v>
      </c>
      <c r="AP21">
        <f>IF(P21="사용자항목14", L21, 0)</f>
        <v>0</v>
      </c>
      <c r="AQ21">
        <f>IF(P21="사용자항목15", L21, 0)</f>
        <v>0</v>
      </c>
      <c r="AR21">
        <f>IF(P21="사용자항목16", L21, 0)</f>
        <v>0</v>
      </c>
      <c r="AS21">
        <f>IF(P21="사용자항목17", L21, 0)</f>
        <v>0</v>
      </c>
      <c r="AT21">
        <f>IF(P21="사용자항목18", L21, 0)</f>
        <v>0</v>
      </c>
      <c r="AU21">
        <f>IF(P21="사용자항목19", L21, 0)</f>
        <v>0</v>
      </c>
    </row>
    <row r="22" spans="1:50" ht="23.1" customHeight="1" x14ac:dyDescent="0.3">
      <c r="A22" s="7" t="s">
        <v>54</v>
      </c>
      <c r="B22" s="7" t="s">
        <v>55</v>
      </c>
      <c r="C22" s="9" t="s">
        <v>49</v>
      </c>
      <c r="D22" s="10">
        <v>8.91</v>
      </c>
      <c r="E22" s="10"/>
      <c r="F22" s="10"/>
      <c r="G22" s="10"/>
      <c r="H22" s="10"/>
      <c r="I22" s="10"/>
      <c r="J22" s="10"/>
      <c r="K22" s="10"/>
      <c r="L22" s="10"/>
      <c r="M22" s="16"/>
      <c r="O22" t="str">
        <f>""</f>
        <v/>
      </c>
      <c r="P22" s="1" t="s">
        <v>48</v>
      </c>
      <c r="Q22">
        <v>1</v>
      </c>
      <c r="R22">
        <f>IF(P22="기계경비", J22, 0)</f>
        <v>0</v>
      </c>
      <c r="S22">
        <f>IF(P22="운반비", J22, 0)</f>
        <v>0</v>
      </c>
      <c r="T22">
        <f>IF(P22="작업부산물", F22, 0)</f>
        <v>0</v>
      </c>
      <c r="U22">
        <f>IF(P22="관급", F22, 0)</f>
        <v>0</v>
      </c>
      <c r="V22">
        <f>IF(P22="외주비", J22, 0)</f>
        <v>0</v>
      </c>
      <c r="W22">
        <f>IF(P22="장비비", J22, 0)</f>
        <v>0</v>
      </c>
      <c r="X22">
        <f>IF(P22="폐기물처리비", L22, 0)</f>
        <v>0</v>
      </c>
      <c r="Y22">
        <f>IF(P22="가설비", J22, 0)</f>
        <v>0</v>
      </c>
      <c r="Z22">
        <f>IF(P22="잡비제외분", F22, 0)</f>
        <v>0</v>
      </c>
      <c r="AA22">
        <f>IF(P22="사급자재대", L22, 0)</f>
        <v>0</v>
      </c>
      <c r="AB22">
        <f>IF(P22="관급자재대", L22, 0)</f>
        <v>0</v>
      </c>
      <c r="AC22">
        <f>IF(P22="사용자항목1", L22, 0)</f>
        <v>0</v>
      </c>
      <c r="AD22">
        <f>IF(P22="사용자항목2", L22, 0)</f>
        <v>0</v>
      </c>
      <c r="AE22">
        <f>IF(P22="안전관리비", L22, 0)</f>
        <v>0</v>
      </c>
      <c r="AF22">
        <f>IF(P22="품질관리비", L22, 0)</f>
        <v>0</v>
      </c>
      <c r="AG22">
        <f>IF(P22="작업부산물(철거해체)", L22, 0)</f>
        <v>0</v>
      </c>
      <c r="AH22">
        <f>IF(P22="사용자항목6", L22, 0)</f>
        <v>0</v>
      </c>
      <c r="AI22">
        <f>IF(P22="사용자항목7", L22, 0)</f>
        <v>0</v>
      </c>
      <c r="AJ22">
        <f>IF(P22="사용자항목8", L22, 0)</f>
        <v>0</v>
      </c>
      <c r="AK22">
        <f>IF(P22="사용자항목9", L22, 0)</f>
        <v>0</v>
      </c>
      <c r="AL22">
        <f>IF(P22="사용자항목10", L22, 0)</f>
        <v>0</v>
      </c>
      <c r="AM22">
        <f>IF(P22="사용자항목11", L22, 0)</f>
        <v>0</v>
      </c>
      <c r="AN22">
        <f>IF(P22="사용자항목12", L22, 0)</f>
        <v>0</v>
      </c>
      <c r="AO22">
        <f>IF(P22="사용자항목13", L22, 0)</f>
        <v>0</v>
      </c>
      <c r="AP22">
        <f>IF(P22="사용자항목14", L22, 0)</f>
        <v>0</v>
      </c>
      <c r="AQ22">
        <f>IF(P22="사용자항목15", L22, 0)</f>
        <v>0</v>
      </c>
      <c r="AR22">
        <f>IF(P22="사용자항목16", L22, 0)</f>
        <v>0</v>
      </c>
      <c r="AS22">
        <f>IF(P22="사용자항목17", L22, 0)</f>
        <v>0</v>
      </c>
      <c r="AT22">
        <f>IF(P22="사용자항목18", L22, 0)</f>
        <v>0</v>
      </c>
      <c r="AU22">
        <f>IF(P22="사용자항목19", L22, 0)</f>
        <v>0</v>
      </c>
    </row>
    <row r="23" spans="1:50" ht="23.1" customHeight="1" x14ac:dyDescent="0.3">
      <c r="A23" s="8"/>
      <c r="B23" s="8"/>
      <c r="C23" s="15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50" ht="23.1" customHeight="1" x14ac:dyDescent="0.3">
      <c r="A24" s="8"/>
      <c r="B24" s="8"/>
      <c r="C24" s="15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50" ht="23.1" customHeight="1" x14ac:dyDescent="0.3">
      <c r="A25" s="8"/>
      <c r="B25" s="8"/>
      <c r="C25" s="15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50" ht="23.1" customHeight="1" x14ac:dyDescent="0.3">
      <c r="A26" s="8"/>
      <c r="B26" s="8"/>
      <c r="C26" s="15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50" ht="23.1" customHeight="1" x14ac:dyDescent="0.3">
      <c r="A27" s="8"/>
      <c r="B27" s="8"/>
      <c r="C27" s="15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50" ht="23.1" customHeight="1" x14ac:dyDescent="0.3">
      <c r="A28" s="8"/>
      <c r="B28" s="8"/>
      <c r="C28" s="15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50" ht="23.1" customHeight="1" x14ac:dyDescent="0.3">
      <c r="A29" s="8"/>
      <c r="B29" s="8"/>
      <c r="C29" s="15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50" ht="23.1" customHeight="1" x14ac:dyDescent="0.3">
      <c r="A30" s="8"/>
      <c r="B30" s="8"/>
      <c r="C30" s="15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50" ht="23.1" customHeight="1" x14ac:dyDescent="0.3">
      <c r="A31" s="8"/>
      <c r="B31" s="8"/>
      <c r="C31" s="15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50" ht="23.1" customHeight="1" x14ac:dyDescent="0.3">
      <c r="A32" s="8"/>
      <c r="B32" s="8"/>
      <c r="C32" s="15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50" ht="23.1" customHeight="1" x14ac:dyDescent="0.3">
      <c r="A33" s="8"/>
      <c r="B33" s="8"/>
      <c r="C33" s="15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50" ht="23.1" customHeight="1" x14ac:dyDescent="0.3">
      <c r="A34" s="8"/>
      <c r="B34" s="8"/>
      <c r="C34" s="15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50" ht="23.1" customHeight="1" x14ac:dyDescent="0.3">
      <c r="A35" s="11" t="s">
        <v>50</v>
      </c>
      <c r="B35" s="12"/>
      <c r="C35" s="13"/>
      <c r="D35" s="14"/>
      <c r="E35" s="14"/>
      <c r="F35" s="14">
        <f>ROUNDDOWN(SUMIF(Q21:Q34, "1", F21:F34), 0)</f>
        <v>0</v>
      </c>
      <c r="G35" s="14"/>
      <c r="H35" s="14">
        <f>ROUNDDOWN(SUMIF(Q21:Q34, "1", H21:H34), 0)</f>
        <v>0</v>
      </c>
      <c r="I35" s="14"/>
      <c r="J35" s="14">
        <f>ROUNDDOWN(SUMIF(Q21:Q34, "1", J21:J34), 0)</f>
        <v>0</v>
      </c>
      <c r="K35" s="14"/>
      <c r="L35" s="14">
        <f>F35+H35+J35</f>
        <v>0</v>
      </c>
      <c r="M35" s="14"/>
      <c r="R35">
        <f t="shared" ref="R35:AX35" si="1">ROUNDDOWN(SUM(R21:R22), 0)</f>
        <v>0</v>
      </c>
      <c r="S35">
        <f t="shared" si="1"/>
        <v>0</v>
      </c>
      <c r="T35">
        <f t="shared" si="1"/>
        <v>0</v>
      </c>
      <c r="U35">
        <f t="shared" si="1"/>
        <v>0</v>
      </c>
      <c r="V35">
        <f t="shared" si="1"/>
        <v>0</v>
      </c>
      <c r="W35">
        <f t="shared" si="1"/>
        <v>0</v>
      </c>
      <c r="X35">
        <f t="shared" si="1"/>
        <v>0</v>
      </c>
      <c r="Y35">
        <f t="shared" si="1"/>
        <v>0</v>
      </c>
      <c r="Z35">
        <f t="shared" si="1"/>
        <v>0</v>
      </c>
      <c r="AA35">
        <f t="shared" si="1"/>
        <v>0</v>
      </c>
      <c r="AB35">
        <f t="shared" si="1"/>
        <v>0</v>
      </c>
      <c r="AC35">
        <f t="shared" si="1"/>
        <v>0</v>
      </c>
      <c r="AD35">
        <f t="shared" si="1"/>
        <v>0</v>
      </c>
      <c r="AE35">
        <f t="shared" si="1"/>
        <v>0</v>
      </c>
      <c r="AF35">
        <f t="shared" si="1"/>
        <v>0</v>
      </c>
      <c r="AG35">
        <f t="shared" si="1"/>
        <v>0</v>
      </c>
      <c r="AH35">
        <f t="shared" si="1"/>
        <v>0</v>
      </c>
      <c r="AI35">
        <f t="shared" si="1"/>
        <v>0</v>
      </c>
      <c r="AJ35">
        <f t="shared" si="1"/>
        <v>0</v>
      </c>
      <c r="AK35">
        <f t="shared" si="1"/>
        <v>0</v>
      </c>
      <c r="AL35">
        <f t="shared" si="1"/>
        <v>0</v>
      </c>
      <c r="AM35">
        <f t="shared" si="1"/>
        <v>0</v>
      </c>
      <c r="AN35">
        <f t="shared" si="1"/>
        <v>0</v>
      </c>
      <c r="AO35">
        <f t="shared" si="1"/>
        <v>0</v>
      </c>
      <c r="AP35">
        <f t="shared" si="1"/>
        <v>0</v>
      </c>
      <c r="AQ35">
        <f t="shared" si="1"/>
        <v>0</v>
      </c>
      <c r="AR35">
        <f t="shared" si="1"/>
        <v>0</v>
      </c>
      <c r="AS35">
        <f t="shared" si="1"/>
        <v>0</v>
      </c>
      <c r="AT35">
        <f t="shared" si="1"/>
        <v>0</v>
      </c>
      <c r="AU35">
        <f t="shared" si="1"/>
        <v>0</v>
      </c>
      <c r="AV35">
        <f t="shared" si="1"/>
        <v>0</v>
      </c>
      <c r="AW35">
        <f t="shared" si="1"/>
        <v>0</v>
      </c>
      <c r="AX35">
        <f t="shared" si="1"/>
        <v>0</v>
      </c>
    </row>
    <row r="36" spans="1:50" ht="23.1" customHeight="1" x14ac:dyDescent="0.3">
      <c r="A36" s="54" t="s">
        <v>117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1:50" ht="23.1" customHeight="1" x14ac:dyDescent="0.3">
      <c r="A37" s="7" t="s">
        <v>56</v>
      </c>
      <c r="B37" s="7" t="s">
        <v>57</v>
      </c>
      <c r="C37" s="9" t="s">
        <v>6</v>
      </c>
      <c r="D37" s="10">
        <v>147.63</v>
      </c>
      <c r="E37" s="10"/>
      <c r="F37" s="10"/>
      <c r="G37" s="10"/>
      <c r="H37" s="10"/>
      <c r="I37" s="10"/>
      <c r="J37" s="10"/>
      <c r="K37" s="10"/>
      <c r="L37" s="10"/>
      <c r="M37" s="16"/>
      <c r="O37" t="str">
        <f>""</f>
        <v/>
      </c>
      <c r="P37" s="1" t="s">
        <v>48</v>
      </c>
      <c r="Q37">
        <v>1</v>
      </c>
      <c r="R37">
        <f t="shared" ref="R37:R45" si="2">IF(P37="기계경비", J37, 0)</f>
        <v>0</v>
      </c>
      <c r="S37">
        <f t="shared" ref="S37:S45" si="3">IF(P37="운반비", J37, 0)</f>
        <v>0</v>
      </c>
      <c r="T37">
        <f t="shared" ref="T37:T45" si="4">IF(P37="작업부산물", F37, 0)</f>
        <v>0</v>
      </c>
      <c r="U37">
        <f t="shared" ref="U37:U45" si="5">IF(P37="관급", F37, 0)</f>
        <v>0</v>
      </c>
      <c r="V37">
        <f t="shared" ref="V37:V45" si="6">IF(P37="외주비", J37, 0)</f>
        <v>0</v>
      </c>
      <c r="W37">
        <f t="shared" ref="W37:W45" si="7">IF(P37="장비비", J37, 0)</f>
        <v>0</v>
      </c>
      <c r="X37">
        <f t="shared" ref="X37:X45" si="8">IF(P37="폐기물처리비", L37, 0)</f>
        <v>0</v>
      </c>
      <c r="Y37">
        <f t="shared" ref="Y37:Y45" si="9">IF(P37="가설비", J37, 0)</f>
        <v>0</v>
      </c>
      <c r="Z37">
        <f t="shared" ref="Z37:Z45" si="10">IF(P37="잡비제외분", F37, 0)</f>
        <v>0</v>
      </c>
      <c r="AA37">
        <f t="shared" ref="AA37:AA45" si="11">IF(P37="사급자재대", L37, 0)</f>
        <v>0</v>
      </c>
      <c r="AB37">
        <f t="shared" ref="AB37:AB45" si="12">IF(P37="관급자재대", L37, 0)</f>
        <v>0</v>
      </c>
      <c r="AC37">
        <f t="shared" ref="AC37:AC45" si="13">IF(P37="사용자항목1", L37, 0)</f>
        <v>0</v>
      </c>
      <c r="AD37">
        <f t="shared" ref="AD37:AD45" si="14">IF(P37="사용자항목2", L37, 0)</f>
        <v>0</v>
      </c>
      <c r="AE37">
        <f t="shared" ref="AE37:AE45" si="15">IF(P37="안전관리비", L37, 0)</f>
        <v>0</v>
      </c>
      <c r="AF37">
        <f t="shared" ref="AF37:AF45" si="16">IF(P37="품질관리비", L37, 0)</f>
        <v>0</v>
      </c>
      <c r="AG37">
        <f t="shared" ref="AG37:AG45" si="17">IF(P37="작업부산물(철거해체)", L37, 0)</f>
        <v>0</v>
      </c>
      <c r="AH37">
        <f t="shared" ref="AH37:AH45" si="18">IF(P37="사용자항목6", L37, 0)</f>
        <v>0</v>
      </c>
      <c r="AI37">
        <f t="shared" ref="AI37:AI45" si="19">IF(P37="사용자항목7", L37, 0)</f>
        <v>0</v>
      </c>
      <c r="AJ37">
        <f t="shared" ref="AJ37:AJ45" si="20">IF(P37="사용자항목8", L37, 0)</f>
        <v>0</v>
      </c>
      <c r="AK37">
        <f t="shared" ref="AK37:AK45" si="21">IF(P37="사용자항목9", L37, 0)</f>
        <v>0</v>
      </c>
      <c r="AL37">
        <f t="shared" ref="AL37:AL45" si="22">IF(P37="사용자항목10", L37, 0)</f>
        <v>0</v>
      </c>
      <c r="AM37">
        <f t="shared" ref="AM37:AM45" si="23">IF(P37="사용자항목11", L37, 0)</f>
        <v>0</v>
      </c>
      <c r="AN37">
        <f t="shared" ref="AN37:AN45" si="24">IF(P37="사용자항목12", L37, 0)</f>
        <v>0</v>
      </c>
      <c r="AO37">
        <f t="shared" ref="AO37:AO45" si="25">IF(P37="사용자항목13", L37, 0)</f>
        <v>0</v>
      </c>
      <c r="AP37">
        <f t="shared" ref="AP37:AP45" si="26">IF(P37="사용자항목14", L37, 0)</f>
        <v>0</v>
      </c>
      <c r="AQ37">
        <f t="shared" ref="AQ37:AQ45" si="27">IF(P37="사용자항목15", L37, 0)</f>
        <v>0</v>
      </c>
      <c r="AR37">
        <f t="shared" ref="AR37:AR45" si="28">IF(P37="사용자항목16", L37, 0)</f>
        <v>0</v>
      </c>
      <c r="AS37">
        <f t="shared" ref="AS37:AS45" si="29">IF(P37="사용자항목17", L37, 0)</f>
        <v>0</v>
      </c>
      <c r="AT37">
        <f t="shared" ref="AT37:AT45" si="30">IF(P37="사용자항목18", L37, 0)</f>
        <v>0</v>
      </c>
      <c r="AU37">
        <f t="shared" ref="AU37:AU45" si="31">IF(P37="사용자항목19", L37, 0)</f>
        <v>0</v>
      </c>
    </row>
    <row r="38" spans="1:50" ht="23.1" customHeight="1" x14ac:dyDescent="0.3">
      <c r="A38" s="7" t="s">
        <v>56</v>
      </c>
      <c r="B38" s="7" t="s">
        <v>58</v>
      </c>
      <c r="C38" s="9" t="s">
        <v>6</v>
      </c>
      <c r="D38" s="10">
        <v>114.38</v>
      </c>
      <c r="E38" s="10"/>
      <c r="F38" s="10"/>
      <c r="G38" s="10"/>
      <c r="H38" s="10"/>
      <c r="I38" s="10"/>
      <c r="J38" s="10"/>
      <c r="K38" s="10"/>
      <c r="L38" s="10"/>
      <c r="M38" s="16"/>
      <c r="O38" t="str">
        <f>""</f>
        <v/>
      </c>
      <c r="P38" s="1" t="s">
        <v>48</v>
      </c>
      <c r="Q38">
        <v>1</v>
      </c>
      <c r="R38">
        <f t="shared" si="2"/>
        <v>0</v>
      </c>
      <c r="S38">
        <f t="shared" si="3"/>
        <v>0</v>
      </c>
      <c r="T38">
        <f t="shared" si="4"/>
        <v>0</v>
      </c>
      <c r="U38">
        <f t="shared" si="5"/>
        <v>0</v>
      </c>
      <c r="V38">
        <f t="shared" si="6"/>
        <v>0</v>
      </c>
      <c r="W38">
        <f t="shared" si="7"/>
        <v>0</v>
      </c>
      <c r="X38">
        <f t="shared" si="8"/>
        <v>0</v>
      </c>
      <c r="Y38">
        <f t="shared" si="9"/>
        <v>0</v>
      </c>
      <c r="Z38">
        <f t="shared" si="10"/>
        <v>0</v>
      </c>
      <c r="AA38">
        <f t="shared" si="11"/>
        <v>0</v>
      </c>
      <c r="AB38">
        <f t="shared" si="12"/>
        <v>0</v>
      </c>
      <c r="AC38">
        <f t="shared" si="13"/>
        <v>0</v>
      </c>
      <c r="AD38">
        <f t="shared" si="14"/>
        <v>0</v>
      </c>
      <c r="AE38">
        <f t="shared" si="15"/>
        <v>0</v>
      </c>
      <c r="AF38">
        <f t="shared" si="16"/>
        <v>0</v>
      </c>
      <c r="AG38">
        <f t="shared" si="17"/>
        <v>0</v>
      </c>
      <c r="AH38">
        <f t="shared" si="18"/>
        <v>0</v>
      </c>
      <c r="AI38">
        <f t="shared" si="19"/>
        <v>0</v>
      </c>
      <c r="AJ38">
        <f t="shared" si="20"/>
        <v>0</v>
      </c>
      <c r="AK38">
        <f t="shared" si="21"/>
        <v>0</v>
      </c>
      <c r="AL38">
        <f t="shared" si="22"/>
        <v>0</v>
      </c>
      <c r="AM38">
        <f t="shared" si="23"/>
        <v>0</v>
      </c>
      <c r="AN38">
        <f t="shared" si="24"/>
        <v>0</v>
      </c>
      <c r="AO38">
        <f t="shared" si="25"/>
        <v>0</v>
      </c>
      <c r="AP38">
        <f t="shared" si="26"/>
        <v>0</v>
      </c>
      <c r="AQ38">
        <f t="shared" si="27"/>
        <v>0</v>
      </c>
      <c r="AR38">
        <f t="shared" si="28"/>
        <v>0</v>
      </c>
      <c r="AS38">
        <f t="shared" si="29"/>
        <v>0</v>
      </c>
      <c r="AT38">
        <f t="shared" si="30"/>
        <v>0</v>
      </c>
      <c r="AU38">
        <f t="shared" si="31"/>
        <v>0</v>
      </c>
    </row>
    <row r="39" spans="1:50" ht="23.1" customHeight="1" x14ac:dyDescent="0.3">
      <c r="A39" s="7" t="s">
        <v>10</v>
      </c>
      <c r="B39" s="7" t="s">
        <v>11</v>
      </c>
      <c r="C39" s="9" t="s">
        <v>9</v>
      </c>
      <c r="D39" s="10">
        <v>114.38</v>
      </c>
      <c r="E39" s="10"/>
      <c r="F39" s="10"/>
      <c r="G39" s="10"/>
      <c r="H39" s="10"/>
      <c r="I39" s="10"/>
      <c r="J39" s="10"/>
      <c r="K39" s="10"/>
      <c r="L39" s="10"/>
      <c r="M39" s="10"/>
      <c r="O39" t="str">
        <f>"01"</f>
        <v>01</v>
      </c>
      <c r="P39" s="1" t="s">
        <v>48</v>
      </c>
      <c r="Q39">
        <v>1</v>
      </c>
      <c r="R39">
        <f t="shared" si="2"/>
        <v>0</v>
      </c>
      <c r="S39">
        <f t="shared" si="3"/>
        <v>0</v>
      </c>
      <c r="T39">
        <f t="shared" si="4"/>
        <v>0</v>
      </c>
      <c r="U39">
        <f t="shared" si="5"/>
        <v>0</v>
      </c>
      <c r="V39">
        <f t="shared" si="6"/>
        <v>0</v>
      </c>
      <c r="W39">
        <f t="shared" si="7"/>
        <v>0</v>
      </c>
      <c r="X39">
        <f t="shared" si="8"/>
        <v>0</v>
      </c>
      <c r="Y39">
        <f t="shared" si="9"/>
        <v>0</v>
      </c>
      <c r="Z39">
        <f t="shared" si="10"/>
        <v>0</v>
      </c>
      <c r="AA39">
        <f t="shared" si="11"/>
        <v>0</v>
      </c>
      <c r="AB39">
        <f t="shared" si="12"/>
        <v>0</v>
      </c>
      <c r="AC39">
        <f t="shared" si="13"/>
        <v>0</v>
      </c>
      <c r="AD39">
        <f t="shared" si="14"/>
        <v>0</v>
      </c>
      <c r="AE39">
        <f t="shared" si="15"/>
        <v>0</v>
      </c>
      <c r="AF39">
        <f t="shared" si="16"/>
        <v>0</v>
      </c>
      <c r="AG39">
        <f t="shared" si="17"/>
        <v>0</v>
      </c>
      <c r="AH39">
        <f t="shared" si="18"/>
        <v>0</v>
      </c>
      <c r="AI39">
        <f t="shared" si="19"/>
        <v>0</v>
      </c>
      <c r="AJ39">
        <f t="shared" si="20"/>
        <v>0</v>
      </c>
      <c r="AK39">
        <f t="shared" si="21"/>
        <v>0</v>
      </c>
      <c r="AL39">
        <f t="shared" si="22"/>
        <v>0</v>
      </c>
      <c r="AM39">
        <f t="shared" si="23"/>
        <v>0</v>
      </c>
      <c r="AN39">
        <f t="shared" si="24"/>
        <v>0</v>
      </c>
      <c r="AO39">
        <f t="shared" si="25"/>
        <v>0</v>
      </c>
      <c r="AP39">
        <f t="shared" si="26"/>
        <v>0</v>
      </c>
      <c r="AQ39">
        <f t="shared" si="27"/>
        <v>0</v>
      </c>
      <c r="AR39">
        <f t="shared" si="28"/>
        <v>0</v>
      </c>
      <c r="AS39">
        <f t="shared" si="29"/>
        <v>0</v>
      </c>
      <c r="AT39">
        <f t="shared" si="30"/>
        <v>0</v>
      </c>
      <c r="AU39">
        <f t="shared" si="31"/>
        <v>0</v>
      </c>
    </row>
    <row r="40" spans="1:50" ht="23.1" customHeight="1" x14ac:dyDescent="0.3">
      <c r="A40" s="7" t="s">
        <v>59</v>
      </c>
      <c r="B40" s="7" t="s">
        <v>60</v>
      </c>
      <c r="C40" s="9" t="s">
        <v>6</v>
      </c>
      <c r="D40" s="10">
        <v>147.63</v>
      </c>
      <c r="E40" s="10"/>
      <c r="F40" s="10"/>
      <c r="G40" s="10"/>
      <c r="H40" s="10"/>
      <c r="I40" s="10"/>
      <c r="J40" s="10"/>
      <c r="K40" s="10"/>
      <c r="L40" s="10"/>
      <c r="M40" s="16"/>
      <c r="O40" t="str">
        <f>""</f>
        <v/>
      </c>
      <c r="P40" s="1" t="s">
        <v>48</v>
      </c>
      <c r="Q40">
        <v>1</v>
      </c>
      <c r="R40">
        <f t="shared" si="2"/>
        <v>0</v>
      </c>
      <c r="S40">
        <f t="shared" si="3"/>
        <v>0</v>
      </c>
      <c r="T40">
        <f t="shared" si="4"/>
        <v>0</v>
      </c>
      <c r="U40">
        <f t="shared" si="5"/>
        <v>0</v>
      </c>
      <c r="V40">
        <f t="shared" si="6"/>
        <v>0</v>
      </c>
      <c r="W40">
        <f t="shared" si="7"/>
        <v>0</v>
      </c>
      <c r="X40">
        <f t="shared" si="8"/>
        <v>0</v>
      </c>
      <c r="Y40">
        <f t="shared" si="9"/>
        <v>0</v>
      </c>
      <c r="Z40">
        <f t="shared" si="10"/>
        <v>0</v>
      </c>
      <c r="AA40">
        <f t="shared" si="11"/>
        <v>0</v>
      </c>
      <c r="AB40">
        <f t="shared" si="12"/>
        <v>0</v>
      </c>
      <c r="AC40">
        <f t="shared" si="13"/>
        <v>0</v>
      </c>
      <c r="AD40">
        <f t="shared" si="14"/>
        <v>0</v>
      </c>
      <c r="AE40">
        <f t="shared" si="15"/>
        <v>0</v>
      </c>
      <c r="AF40">
        <f t="shared" si="16"/>
        <v>0</v>
      </c>
      <c r="AG40">
        <f t="shared" si="17"/>
        <v>0</v>
      </c>
      <c r="AH40">
        <f t="shared" si="18"/>
        <v>0</v>
      </c>
      <c r="AI40">
        <f t="shared" si="19"/>
        <v>0</v>
      </c>
      <c r="AJ40">
        <f t="shared" si="20"/>
        <v>0</v>
      </c>
      <c r="AK40">
        <f t="shared" si="21"/>
        <v>0</v>
      </c>
      <c r="AL40">
        <f t="shared" si="22"/>
        <v>0</v>
      </c>
      <c r="AM40">
        <f t="shared" si="23"/>
        <v>0</v>
      </c>
      <c r="AN40">
        <f t="shared" si="24"/>
        <v>0</v>
      </c>
      <c r="AO40">
        <f t="shared" si="25"/>
        <v>0</v>
      </c>
      <c r="AP40">
        <f t="shared" si="26"/>
        <v>0</v>
      </c>
      <c r="AQ40">
        <f t="shared" si="27"/>
        <v>0</v>
      </c>
      <c r="AR40">
        <f t="shared" si="28"/>
        <v>0</v>
      </c>
      <c r="AS40">
        <f t="shared" si="29"/>
        <v>0</v>
      </c>
      <c r="AT40">
        <f t="shared" si="30"/>
        <v>0</v>
      </c>
      <c r="AU40">
        <f t="shared" si="31"/>
        <v>0</v>
      </c>
    </row>
    <row r="41" spans="1:50" ht="23.1" customHeight="1" x14ac:dyDescent="0.3">
      <c r="A41" s="7" t="s">
        <v>7</v>
      </c>
      <c r="B41" s="7" t="s">
        <v>8</v>
      </c>
      <c r="C41" s="9" t="s">
        <v>9</v>
      </c>
      <c r="D41" s="10">
        <v>114.38</v>
      </c>
      <c r="E41" s="10"/>
      <c r="F41" s="10"/>
      <c r="G41" s="10"/>
      <c r="H41" s="10"/>
      <c r="I41" s="10"/>
      <c r="J41" s="10"/>
      <c r="K41" s="10"/>
      <c r="L41" s="10"/>
      <c r="M41" s="10"/>
      <c r="O41" t="str">
        <f>"01"</f>
        <v>01</v>
      </c>
      <c r="P41" s="1" t="s">
        <v>48</v>
      </c>
      <c r="Q41">
        <v>1</v>
      </c>
      <c r="R41">
        <f t="shared" si="2"/>
        <v>0</v>
      </c>
      <c r="S41">
        <f t="shared" si="3"/>
        <v>0</v>
      </c>
      <c r="T41">
        <f t="shared" si="4"/>
        <v>0</v>
      </c>
      <c r="U41">
        <f t="shared" si="5"/>
        <v>0</v>
      </c>
      <c r="V41">
        <f t="shared" si="6"/>
        <v>0</v>
      </c>
      <c r="W41">
        <f t="shared" si="7"/>
        <v>0</v>
      </c>
      <c r="X41">
        <f t="shared" si="8"/>
        <v>0</v>
      </c>
      <c r="Y41">
        <f t="shared" si="9"/>
        <v>0</v>
      </c>
      <c r="Z41">
        <f t="shared" si="10"/>
        <v>0</v>
      </c>
      <c r="AA41">
        <f t="shared" si="11"/>
        <v>0</v>
      </c>
      <c r="AB41">
        <f t="shared" si="12"/>
        <v>0</v>
      </c>
      <c r="AC41">
        <f t="shared" si="13"/>
        <v>0</v>
      </c>
      <c r="AD41">
        <f t="shared" si="14"/>
        <v>0</v>
      </c>
      <c r="AE41">
        <f t="shared" si="15"/>
        <v>0</v>
      </c>
      <c r="AF41">
        <f t="shared" si="16"/>
        <v>0</v>
      </c>
      <c r="AG41">
        <f t="shared" si="17"/>
        <v>0</v>
      </c>
      <c r="AH41">
        <f t="shared" si="18"/>
        <v>0</v>
      </c>
      <c r="AI41">
        <f t="shared" si="19"/>
        <v>0</v>
      </c>
      <c r="AJ41">
        <f t="shared" si="20"/>
        <v>0</v>
      </c>
      <c r="AK41">
        <f t="shared" si="21"/>
        <v>0</v>
      </c>
      <c r="AL41">
        <f t="shared" si="22"/>
        <v>0</v>
      </c>
      <c r="AM41">
        <f t="shared" si="23"/>
        <v>0</v>
      </c>
      <c r="AN41">
        <f t="shared" si="24"/>
        <v>0</v>
      </c>
      <c r="AO41">
        <f t="shared" si="25"/>
        <v>0</v>
      </c>
      <c r="AP41">
        <f t="shared" si="26"/>
        <v>0</v>
      </c>
      <c r="AQ41">
        <f t="shared" si="27"/>
        <v>0</v>
      </c>
      <c r="AR41">
        <f t="shared" si="28"/>
        <v>0</v>
      </c>
      <c r="AS41">
        <f t="shared" si="29"/>
        <v>0</v>
      </c>
      <c r="AT41">
        <f t="shared" si="30"/>
        <v>0</v>
      </c>
      <c r="AU41">
        <f t="shared" si="31"/>
        <v>0</v>
      </c>
    </row>
    <row r="42" spans="1:50" ht="23.1" customHeight="1" x14ac:dyDescent="0.3">
      <c r="A42" s="7" t="s">
        <v>20</v>
      </c>
      <c r="B42" s="7" t="s">
        <v>21</v>
      </c>
      <c r="C42" s="9" t="s">
        <v>6</v>
      </c>
      <c r="D42" s="10">
        <v>5.95</v>
      </c>
      <c r="E42" s="10"/>
      <c r="F42" s="10"/>
      <c r="G42" s="10"/>
      <c r="H42" s="10"/>
      <c r="I42" s="10"/>
      <c r="J42" s="10"/>
      <c r="K42" s="10"/>
      <c r="L42" s="10"/>
      <c r="M42" s="10"/>
      <c r="O42" t="str">
        <f>"01"</f>
        <v>01</v>
      </c>
      <c r="P42" s="1" t="s">
        <v>48</v>
      </c>
      <c r="Q42">
        <v>1</v>
      </c>
      <c r="R42">
        <f t="shared" si="2"/>
        <v>0</v>
      </c>
      <c r="S42">
        <f t="shared" si="3"/>
        <v>0</v>
      </c>
      <c r="T42">
        <f t="shared" si="4"/>
        <v>0</v>
      </c>
      <c r="U42">
        <f t="shared" si="5"/>
        <v>0</v>
      </c>
      <c r="V42">
        <f t="shared" si="6"/>
        <v>0</v>
      </c>
      <c r="W42">
        <f t="shared" si="7"/>
        <v>0</v>
      </c>
      <c r="X42">
        <f t="shared" si="8"/>
        <v>0</v>
      </c>
      <c r="Y42">
        <f t="shared" si="9"/>
        <v>0</v>
      </c>
      <c r="Z42">
        <f t="shared" si="10"/>
        <v>0</v>
      </c>
      <c r="AA42">
        <f t="shared" si="11"/>
        <v>0</v>
      </c>
      <c r="AB42">
        <f t="shared" si="12"/>
        <v>0</v>
      </c>
      <c r="AC42">
        <f t="shared" si="13"/>
        <v>0</v>
      </c>
      <c r="AD42">
        <f t="shared" si="14"/>
        <v>0</v>
      </c>
      <c r="AE42">
        <f t="shared" si="15"/>
        <v>0</v>
      </c>
      <c r="AF42">
        <f t="shared" si="16"/>
        <v>0</v>
      </c>
      <c r="AG42">
        <f t="shared" si="17"/>
        <v>0</v>
      </c>
      <c r="AH42">
        <f t="shared" si="18"/>
        <v>0</v>
      </c>
      <c r="AI42">
        <f t="shared" si="19"/>
        <v>0</v>
      </c>
      <c r="AJ42">
        <f t="shared" si="20"/>
        <v>0</v>
      </c>
      <c r="AK42">
        <f t="shared" si="21"/>
        <v>0</v>
      </c>
      <c r="AL42">
        <f t="shared" si="22"/>
        <v>0</v>
      </c>
      <c r="AM42">
        <f t="shared" si="23"/>
        <v>0</v>
      </c>
      <c r="AN42">
        <f t="shared" si="24"/>
        <v>0</v>
      </c>
      <c r="AO42">
        <f t="shared" si="25"/>
        <v>0</v>
      </c>
      <c r="AP42">
        <f t="shared" si="26"/>
        <v>0</v>
      </c>
      <c r="AQ42">
        <f t="shared" si="27"/>
        <v>0</v>
      </c>
      <c r="AR42">
        <f t="shared" si="28"/>
        <v>0</v>
      </c>
      <c r="AS42">
        <f t="shared" si="29"/>
        <v>0</v>
      </c>
      <c r="AT42">
        <f t="shared" si="30"/>
        <v>0</v>
      </c>
      <c r="AU42">
        <f t="shared" si="31"/>
        <v>0</v>
      </c>
    </row>
    <row r="43" spans="1:50" ht="23.1" customHeight="1" x14ac:dyDescent="0.3">
      <c r="A43" s="7" t="s">
        <v>61</v>
      </c>
      <c r="B43" s="7" t="s">
        <v>62</v>
      </c>
      <c r="C43" s="9" t="s">
        <v>17</v>
      </c>
      <c r="D43" s="10">
        <v>41.56</v>
      </c>
      <c r="E43" s="10"/>
      <c r="F43" s="10"/>
      <c r="G43" s="10"/>
      <c r="H43" s="10"/>
      <c r="I43" s="10"/>
      <c r="J43" s="10"/>
      <c r="K43" s="10"/>
      <c r="L43" s="10"/>
      <c r="M43" s="16"/>
      <c r="O43" t="str">
        <f>""</f>
        <v/>
      </c>
      <c r="P43" s="1" t="s">
        <v>48</v>
      </c>
      <c r="Q43">
        <v>1</v>
      </c>
      <c r="R43">
        <f t="shared" si="2"/>
        <v>0</v>
      </c>
      <c r="S43">
        <f t="shared" si="3"/>
        <v>0</v>
      </c>
      <c r="T43">
        <f t="shared" si="4"/>
        <v>0</v>
      </c>
      <c r="U43">
        <f t="shared" si="5"/>
        <v>0</v>
      </c>
      <c r="V43">
        <f t="shared" si="6"/>
        <v>0</v>
      </c>
      <c r="W43">
        <f t="shared" si="7"/>
        <v>0</v>
      </c>
      <c r="X43">
        <f t="shared" si="8"/>
        <v>0</v>
      </c>
      <c r="Y43">
        <f t="shared" si="9"/>
        <v>0</v>
      </c>
      <c r="Z43">
        <f t="shared" si="10"/>
        <v>0</v>
      </c>
      <c r="AA43">
        <f t="shared" si="11"/>
        <v>0</v>
      </c>
      <c r="AB43">
        <f t="shared" si="12"/>
        <v>0</v>
      </c>
      <c r="AC43">
        <f t="shared" si="13"/>
        <v>0</v>
      </c>
      <c r="AD43">
        <f t="shared" si="14"/>
        <v>0</v>
      </c>
      <c r="AE43">
        <f t="shared" si="15"/>
        <v>0</v>
      </c>
      <c r="AF43">
        <f t="shared" si="16"/>
        <v>0</v>
      </c>
      <c r="AG43">
        <f t="shared" si="17"/>
        <v>0</v>
      </c>
      <c r="AH43">
        <f t="shared" si="18"/>
        <v>0</v>
      </c>
      <c r="AI43">
        <f t="shared" si="19"/>
        <v>0</v>
      </c>
      <c r="AJ43">
        <f t="shared" si="20"/>
        <v>0</v>
      </c>
      <c r="AK43">
        <f t="shared" si="21"/>
        <v>0</v>
      </c>
      <c r="AL43">
        <f t="shared" si="22"/>
        <v>0</v>
      </c>
      <c r="AM43">
        <f t="shared" si="23"/>
        <v>0</v>
      </c>
      <c r="AN43">
        <f t="shared" si="24"/>
        <v>0</v>
      </c>
      <c r="AO43">
        <f t="shared" si="25"/>
        <v>0</v>
      </c>
      <c r="AP43">
        <f t="shared" si="26"/>
        <v>0</v>
      </c>
      <c r="AQ43">
        <f t="shared" si="27"/>
        <v>0</v>
      </c>
      <c r="AR43">
        <f t="shared" si="28"/>
        <v>0</v>
      </c>
      <c r="AS43">
        <f t="shared" si="29"/>
        <v>0</v>
      </c>
      <c r="AT43">
        <f t="shared" si="30"/>
        <v>0</v>
      </c>
      <c r="AU43">
        <f t="shared" si="31"/>
        <v>0</v>
      </c>
    </row>
    <row r="44" spans="1:50" ht="23.1" customHeight="1" x14ac:dyDescent="0.3">
      <c r="A44" s="7" t="s">
        <v>51</v>
      </c>
      <c r="B44" s="8"/>
      <c r="C44" s="9" t="s">
        <v>17</v>
      </c>
      <c r="D44" s="10">
        <v>109.31</v>
      </c>
      <c r="E44" s="10"/>
      <c r="F44" s="10"/>
      <c r="G44" s="10"/>
      <c r="H44" s="10"/>
      <c r="I44" s="10"/>
      <c r="J44" s="10"/>
      <c r="K44" s="10"/>
      <c r="L44" s="10"/>
      <c r="M44" s="16"/>
      <c r="O44" t="str">
        <f>""</f>
        <v/>
      </c>
      <c r="P44" s="1" t="s">
        <v>48</v>
      </c>
      <c r="Q44">
        <v>1</v>
      </c>
      <c r="R44">
        <f t="shared" si="2"/>
        <v>0</v>
      </c>
      <c r="S44">
        <f t="shared" si="3"/>
        <v>0</v>
      </c>
      <c r="T44">
        <f t="shared" si="4"/>
        <v>0</v>
      </c>
      <c r="U44">
        <f t="shared" si="5"/>
        <v>0</v>
      </c>
      <c r="V44">
        <f t="shared" si="6"/>
        <v>0</v>
      </c>
      <c r="W44">
        <f t="shared" si="7"/>
        <v>0</v>
      </c>
      <c r="X44">
        <f t="shared" si="8"/>
        <v>0</v>
      </c>
      <c r="Y44">
        <f t="shared" si="9"/>
        <v>0</v>
      </c>
      <c r="Z44">
        <f t="shared" si="10"/>
        <v>0</v>
      </c>
      <c r="AA44">
        <f t="shared" si="11"/>
        <v>0</v>
      </c>
      <c r="AB44">
        <f t="shared" si="12"/>
        <v>0</v>
      </c>
      <c r="AC44">
        <f t="shared" si="13"/>
        <v>0</v>
      </c>
      <c r="AD44">
        <f t="shared" si="14"/>
        <v>0</v>
      </c>
      <c r="AE44">
        <f t="shared" si="15"/>
        <v>0</v>
      </c>
      <c r="AF44">
        <f t="shared" si="16"/>
        <v>0</v>
      </c>
      <c r="AG44">
        <f t="shared" si="17"/>
        <v>0</v>
      </c>
      <c r="AH44">
        <f t="shared" si="18"/>
        <v>0</v>
      </c>
      <c r="AI44">
        <f t="shared" si="19"/>
        <v>0</v>
      </c>
      <c r="AJ44">
        <f t="shared" si="20"/>
        <v>0</v>
      </c>
      <c r="AK44">
        <f t="shared" si="21"/>
        <v>0</v>
      </c>
      <c r="AL44">
        <f t="shared" si="22"/>
        <v>0</v>
      </c>
      <c r="AM44">
        <f t="shared" si="23"/>
        <v>0</v>
      </c>
      <c r="AN44">
        <f t="shared" si="24"/>
        <v>0</v>
      </c>
      <c r="AO44">
        <f t="shared" si="25"/>
        <v>0</v>
      </c>
      <c r="AP44">
        <f t="shared" si="26"/>
        <v>0</v>
      </c>
      <c r="AQ44">
        <f t="shared" si="27"/>
        <v>0</v>
      </c>
      <c r="AR44">
        <f t="shared" si="28"/>
        <v>0</v>
      </c>
      <c r="AS44">
        <f t="shared" si="29"/>
        <v>0</v>
      </c>
      <c r="AT44">
        <f t="shared" si="30"/>
        <v>0</v>
      </c>
      <c r="AU44">
        <f t="shared" si="31"/>
        <v>0</v>
      </c>
    </row>
    <row r="45" spans="1:50" ht="23.1" customHeight="1" x14ac:dyDescent="0.3">
      <c r="A45" s="7" t="s">
        <v>118</v>
      </c>
      <c r="B45" s="7" t="s">
        <v>24</v>
      </c>
      <c r="C45" s="9" t="s">
        <v>9</v>
      </c>
      <c r="D45" s="10">
        <v>420.48</v>
      </c>
      <c r="E45" s="10"/>
      <c r="F45" s="10"/>
      <c r="G45" s="10"/>
      <c r="H45" s="10"/>
      <c r="I45" s="10"/>
      <c r="J45" s="10"/>
      <c r="K45" s="10"/>
      <c r="L45" s="10"/>
      <c r="M45" s="16"/>
      <c r="O45" t="str">
        <f>"01"</f>
        <v>01</v>
      </c>
      <c r="P45" s="1" t="s">
        <v>48</v>
      </c>
      <c r="Q45">
        <v>1</v>
      </c>
      <c r="R45">
        <f t="shared" si="2"/>
        <v>0</v>
      </c>
      <c r="S45">
        <f t="shared" si="3"/>
        <v>0</v>
      </c>
      <c r="T45">
        <f t="shared" si="4"/>
        <v>0</v>
      </c>
      <c r="U45">
        <f t="shared" si="5"/>
        <v>0</v>
      </c>
      <c r="V45">
        <f t="shared" si="6"/>
        <v>0</v>
      </c>
      <c r="W45">
        <f t="shared" si="7"/>
        <v>0</v>
      </c>
      <c r="X45">
        <f t="shared" si="8"/>
        <v>0</v>
      </c>
      <c r="Y45">
        <f t="shared" si="9"/>
        <v>0</v>
      </c>
      <c r="Z45">
        <f t="shared" si="10"/>
        <v>0</v>
      </c>
      <c r="AA45">
        <f t="shared" si="11"/>
        <v>0</v>
      </c>
      <c r="AB45">
        <f t="shared" si="12"/>
        <v>0</v>
      </c>
      <c r="AC45">
        <f t="shared" si="13"/>
        <v>0</v>
      </c>
      <c r="AD45">
        <f t="shared" si="14"/>
        <v>0</v>
      </c>
      <c r="AE45">
        <f t="shared" si="15"/>
        <v>0</v>
      </c>
      <c r="AF45">
        <f t="shared" si="16"/>
        <v>0</v>
      </c>
      <c r="AG45">
        <f t="shared" si="17"/>
        <v>0</v>
      </c>
      <c r="AH45">
        <f t="shared" si="18"/>
        <v>0</v>
      </c>
      <c r="AI45">
        <f t="shared" si="19"/>
        <v>0</v>
      </c>
      <c r="AJ45">
        <f t="shared" si="20"/>
        <v>0</v>
      </c>
      <c r="AK45">
        <f t="shared" si="21"/>
        <v>0</v>
      </c>
      <c r="AL45">
        <f t="shared" si="22"/>
        <v>0</v>
      </c>
      <c r="AM45">
        <f t="shared" si="23"/>
        <v>0</v>
      </c>
      <c r="AN45">
        <f t="shared" si="24"/>
        <v>0</v>
      </c>
      <c r="AO45">
        <f t="shared" si="25"/>
        <v>0</v>
      </c>
      <c r="AP45">
        <f t="shared" si="26"/>
        <v>0</v>
      </c>
      <c r="AQ45">
        <f t="shared" si="27"/>
        <v>0</v>
      </c>
      <c r="AR45">
        <f t="shared" si="28"/>
        <v>0</v>
      </c>
      <c r="AS45">
        <f t="shared" si="29"/>
        <v>0</v>
      </c>
      <c r="AT45">
        <f t="shared" si="30"/>
        <v>0</v>
      </c>
      <c r="AU45">
        <f t="shared" si="31"/>
        <v>0</v>
      </c>
    </row>
    <row r="46" spans="1:50" ht="23.1" customHeight="1" x14ac:dyDescent="0.3">
      <c r="A46" s="8"/>
      <c r="B46" s="8"/>
      <c r="C46" s="15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50" ht="23.1" customHeight="1" x14ac:dyDescent="0.3">
      <c r="A47" s="8"/>
      <c r="B47" s="8"/>
      <c r="C47" s="15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50" ht="23.1" customHeight="1" x14ac:dyDescent="0.3">
      <c r="A48" s="8"/>
      <c r="B48" s="8"/>
      <c r="C48" s="15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50" ht="23.1" customHeight="1" x14ac:dyDescent="0.3">
      <c r="A49" s="8"/>
      <c r="B49" s="8"/>
      <c r="C49" s="15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50" ht="23.1" customHeight="1" x14ac:dyDescent="0.3">
      <c r="A50" s="8"/>
      <c r="B50" s="8"/>
      <c r="C50" s="15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50" ht="23.1" customHeight="1" x14ac:dyDescent="0.3">
      <c r="A51" s="11" t="s">
        <v>50</v>
      </c>
      <c r="B51" s="12"/>
      <c r="C51" s="13"/>
      <c r="D51" s="14"/>
      <c r="E51" s="14"/>
      <c r="F51" s="14">
        <f>ROUNDDOWN(SUMIF(Q37:Q50, "1", F37:F50), 0)</f>
        <v>0</v>
      </c>
      <c r="G51" s="14"/>
      <c r="H51" s="14">
        <f>ROUNDDOWN(SUMIF(Q37:Q50, "1", H37:H50), 0)</f>
        <v>0</v>
      </c>
      <c r="I51" s="14"/>
      <c r="J51" s="14">
        <f>ROUNDDOWN(SUMIF(Q37:Q50, "1", J37:J50), 0)</f>
        <v>0</v>
      </c>
      <c r="K51" s="14"/>
      <c r="L51" s="14">
        <f>F51+H51+J51</f>
        <v>0</v>
      </c>
      <c r="M51" s="14"/>
      <c r="R51">
        <f t="shared" ref="R51:AX51" si="32">ROUNDDOWN(SUM(R37:R45), 0)</f>
        <v>0</v>
      </c>
      <c r="S51">
        <f t="shared" si="32"/>
        <v>0</v>
      </c>
      <c r="T51">
        <f t="shared" si="32"/>
        <v>0</v>
      </c>
      <c r="U51">
        <f t="shared" si="32"/>
        <v>0</v>
      </c>
      <c r="V51">
        <f t="shared" si="32"/>
        <v>0</v>
      </c>
      <c r="W51">
        <f t="shared" si="32"/>
        <v>0</v>
      </c>
      <c r="X51">
        <f t="shared" si="32"/>
        <v>0</v>
      </c>
      <c r="Y51">
        <f t="shared" si="32"/>
        <v>0</v>
      </c>
      <c r="Z51">
        <f t="shared" si="32"/>
        <v>0</v>
      </c>
      <c r="AA51">
        <f t="shared" si="32"/>
        <v>0</v>
      </c>
      <c r="AB51">
        <f t="shared" si="32"/>
        <v>0</v>
      </c>
      <c r="AC51">
        <f t="shared" si="32"/>
        <v>0</v>
      </c>
      <c r="AD51">
        <f t="shared" si="32"/>
        <v>0</v>
      </c>
      <c r="AE51">
        <f t="shared" si="32"/>
        <v>0</v>
      </c>
      <c r="AF51">
        <f t="shared" si="32"/>
        <v>0</v>
      </c>
      <c r="AG51">
        <f t="shared" si="32"/>
        <v>0</v>
      </c>
      <c r="AH51">
        <f t="shared" si="32"/>
        <v>0</v>
      </c>
      <c r="AI51">
        <f t="shared" si="32"/>
        <v>0</v>
      </c>
      <c r="AJ51">
        <f t="shared" si="32"/>
        <v>0</v>
      </c>
      <c r="AK51">
        <f t="shared" si="32"/>
        <v>0</v>
      </c>
      <c r="AL51">
        <f t="shared" si="32"/>
        <v>0</v>
      </c>
      <c r="AM51">
        <f t="shared" si="32"/>
        <v>0</v>
      </c>
      <c r="AN51">
        <f t="shared" si="32"/>
        <v>0</v>
      </c>
      <c r="AO51">
        <f t="shared" si="32"/>
        <v>0</v>
      </c>
      <c r="AP51">
        <f t="shared" si="32"/>
        <v>0</v>
      </c>
      <c r="AQ51">
        <f t="shared" si="32"/>
        <v>0</v>
      </c>
      <c r="AR51">
        <f t="shared" si="32"/>
        <v>0</v>
      </c>
      <c r="AS51">
        <f t="shared" si="32"/>
        <v>0</v>
      </c>
      <c r="AT51">
        <f t="shared" si="32"/>
        <v>0</v>
      </c>
      <c r="AU51">
        <f t="shared" si="32"/>
        <v>0</v>
      </c>
      <c r="AV51">
        <f t="shared" si="32"/>
        <v>0</v>
      </c>
      <c r="AW51">
        <f t="shared" si="32"/>
        <v>0</v>
      </c>
      <c r="AX51">
        <f t="shared" si="32"/>
        <v>0</v>
      </c>
    </row>
    <row r="52" spans="1:50" ht="23.1" customHeight="1" x14ac:dyDescent="0.3">
      <c r="A52" s="54" t="s">
        <v>119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</row>
    <row r="53" spans="1:50" ht="23.1" customHeight="1" x14ac:dyDescent="0.3">
      <c r="A53" s="7" t="s">
        <v>63</v>
      </c>
      <c r="B53" s="7" t="s">
        <v>64</v>
      </c>
      <c r="C53" s="9" t="s">
        <v>65</v>
      </c>
      <c r="D53" s="10">
        <v>4</v>
      </c>
      <c r="E53" s="10"/>
      <c r="F53" s="10"/>
      <c r="G53" s="10"/>
      <c r="H53" s="10"/>
      <c r="I53" s="10"/>
      <c r="J53" s="10"/>
      <c r="K53" s="10"/>
      <c r="L53" s="10"/>
      <c r="M53" s="16"/>
      <c r="P53" s="1"/>
    </row>
    <row r="54" spans="1:50" ht="23.1" customHeight="1" x14ac:dyDescent="0.3">
      <c r="A54" s="7" t="s">
        <v>14</v>
      </c>
      <c r="B54" s="7" t="s">
        <v>15</v>
      </c>
      <c r="C54" s="9" t="s">
        <v>16</v>
      </c>
      <c r="D54" s="10">
        <v>2</v>
      </c>
      <c r="E54" s="10"/>
      <c r="F54" s="10"/>
      <c r="G54" s="10"/>
      <c r="H54" s="10"/>
      <c r="I54" s="10"/>
      <c r="J54" s="10"/>
      <c r="K54" s="10"/>
      <c r="L54" s="10"/>
      <c r="M54" s="16"/>
      <c r="P54" s="1"/>
    </row>
    <row r="55" spans="1:50" ht="23.1" customHeight="1" x14ac:dyDescent="0.3">
      <c r="A55" s="8"/>
      <c r="B55" s="8"/>
      <c r="C55" s="15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50" ht="23.1" customHeight="1" x14ac:dyDescent="0.3">
      <c r="A56" s="8"/>
      <c r="B56" s="8"/>
      <c r="C56" s="15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50" ht="23.1" customHeight="1" x14ac:dyDescent="0.3">
      <c r="A57" s="8"/>
      <c r="B57" s="8"/>
      <c r="C57" s="15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50" ht="23.1" customHeight="1" x14ac:dyDescent="0.3">
      <c r="A58" s="8"/>
      <c r="B58" s="8"/>
      <c r="C58" s="15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50" ht="23.1" customHeight="1" x14ac:dyDescent="0.3">
      <c r="A59" s="8"/>
      <c r="B59" s="8"/>
      <c r="C59" s="15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50" ht="23.1" customHeight="1" x14ac:dyDescent="0.3">
      <c r="A60" s="8"/>
      <c r="B60" s="8"/>
      <c r="C60" s="15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50" ht="23.1" customHeight="1" x14ac:dyDescent="0.3">
      <c r="A61" s="8"/>
      <c r="B61" s="8"/>
      <c r="C61" s="15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50" ht="23.1" customHeight="1" x14ac:dyDescent="0.3">
      <c r="A62" s="8"/>
      <c r="B62" s="8"/>
      <c r="C62" s="15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50" ht="23.1" customHeight="1" x14ac:dyDescent="0.3">
      <c r="A63" s="8"/>
      <c r="B63" s="8"/>
      <c r="C63" s="15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50" ht="23.1" customHeight="1" x14ac:dyDescent="0.3">
      <c r="A64" s="8"/>
      <c r="B64" s="8"/>
      <c r="C64" s="15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50" ht="23.1" customHeight="1" x14ac:dyDescent="0.3">
      <c r="A65" s="8"/>
      <c r="B65" s="8"/>
      <c r="C65" s="15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50" ht="23.1" customHeight="1" x14ac:dyDescent="0.3">
      <c r="A66" s="8"/>
      <c r="B66" s="8"/>
      <c r="C66" s="15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50" ht="23.1" customHeight="1" x14ac:dyDescent="0.3">
      <c r="A67" s="11" t="s">
        <v>50</v>
      </c>
      <c r="B67" s="12"/>
      <c r="C67" s="13"/>
      <c r="D67" s="14"/>
      <c r="E67" s="14"/>
      <c r="F67" s="14">
        <f>ROUNDDOWN(SUMIF(Q53:Q66, "1", F53:F66), 0)</f>
        <v>0</v>
      </c>
      <c r="G67" s="14"/>
      <c r="H67" s="14">
        <f>ROUNDDOWN(SUMIF(Q53:Q66, "1", H53:H66), 0)</f>
        <v>0</v>
      </c>
      <c r="I67" s="14"/>
      <c r="J67" s="14">
        <f>ROUNDDOWN(SUMIF(Q53:Q66, "1", J53:J66), 0)</f>
        <v>0</v>
      </c>
      <c r="K67" s="14"/>
      <c r="L67" s="14">
        <f>F67+H67+J67</f>
        <v>0</v>
      </c>
      <c r="M67" s="14"/>
      <c r="R67">
        <f t="shared" ref="R67:AX67" si="33">ROUNDDOWN(SUM(R53:R54), 0)</f>
        <v>0</v>
      </c>
      <c r="S67">
        <f t="shared" si="33"/>
        <v>0</v>
      </c>
      <c r="T67">
        <f t="shared" si="33"/>
        <v>0</v>
      </c>
      <c r="U67">
        <f t="shared" si="33"/>
        <v>0</v>
      </c>
      <c r="V67">
        <f t="shared" si="33"/>
        <v>0</v>
      </c>
      <c r="W67">
        <f t="shared" si="33"/>
        <v>0</v>
      </c>
      <c r="X67">
        <f t="shared" si="33"/>
        <v>0</v>
      </c>
      <c r="Y67">
        <f t="shared" si="33"/>
        <v>0</v>
      </c>
      <c r="Z67">
        <f t="shared" si="33"/>
        <v>0</v>
      </c>
      <c r="AA67">
        <f t="shared" si="33"/>
        <v>0</v>
      </c>
      <c r="AB67">
        <f t="shared" si="33"/>
        <v>0</v>
      </c>
      <c r="AC67">
        <f t="shared" si="33"/>
        <v>0</v>
      </c>
      <c r="AD67">
        <f t="shared" si="33"/>
        <v>0</v>
      </c>
      <c r="AE67">
        <f t="shared" si="33"/>
        <v>0</v>
      </c>
      <c r="AF67">
        <f t="shared" si="33"/>
        <v>0</v>
      </c>
      <c r="AG67">
        <f t="shared" si="33"/>
        <v>0</v>
      </c>
      <c r="AH67">
        <f t="shared" si="33"/>
        <v>0</v>
      </c>
      <c r="AI67">
        <f t="shared" si="33"/>
        <v>0</v>
      </c>
      <c r="AJ67">
        <f t="shared" si="33"/>
        <v>0</v>
      </c>
      <c r="AK67">
        <f t="shared" si="33"/>
        <v>0</v>
      </c>
      <c r="AL67">
        <f t="shared" si="33"/>
        <v>0</v>
      </c>
      <c r="AM67">
        <f t="shared" si="33"/>
        <v>0</v>
      </c>
      <c r="AN67">
        <f t="shared" si="33"/>
        <v>0</v>
      </c>
      <c r="AO67">
        <f t="shared" si="33"/>
        <v>0</v>
      </c>
      <c r="AP67">
        <f t="shared" si="33"/>
        <v>0</v>
      </c>
      <c r="AQ67">
        <f t="shared" si="33"/>
        <v>0</v>
      </c>
      <c r="AR67">
        <f t="shared" si="33"/>
        <v>0</v>
      </c>
      <c r="AS67">
        <f t="shared" si="33"/>
        <v>0</v>
      </c>
      <c r="AT67">
        <f t="shared" si="33"/>
        <v>0</v>
      </c>
      <c r="AU67">
        <f t="shared" si="33"/>
        <v>0</v>
      </c>
      <c r="AV67">
        <f t="shared" si="33"/>
        <v>0</v>
      </c>
      <c r="AW67">
        <f t="shared" si="33"/>
        <v>0</v>
      </c>
      <c r="AX67">
        <f t="shared" si="33"/>
        <v>0</v>
      </c>
    </row>
    <row r="68" spans="1:50" ht="23.1" customHeight="1" x14ac:dyDescent="0.3">
      <c r="A68" s="54" t="s">
        <v>120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</row>
    <row r="69" spans="1:50" ht="23.1" customHeight="1" x14ac:dyDescent="0.3">
      <c r="A69" s="7" t="s">
        <v>66</v>
      </c>
      <c r="B69" s="7" t="s">
        <v>67</v>
      </c>
      <c r="C69" s="9" t="s">
        <v>6</v>
      </c>
      <c r="D69" s="10">
        <v>39.85</v>
      </c>
      <c r="E69" s="10"/>
      <c r="F69" s="10"/>
      <c r="G69" s="10"/>
      <c r="H69" s="10"/>
      <c r="I69" s="10"/>
      <c r="J69" s="10"/>
      <c r="K69" s="10"/>
      <c r="L69" s="10"/>
      <c r="M69" s="16"/>
      <c r="P69" s="1"/>
    </row>
    <row r="70" spans="1:50" ht="23.1" customHeight="1" x14ac:dyDescent="0.3">
      <c r="A70" s="7" t="s">
        <v>66</v>
      </c>
      <c r="B70" s="7" t="s">
        <v>68</v>
      </c>
      <c r="C70" s="9" t="s">
        <v>6</v>
      </c>
      <c r="D70" s="10">
        <v>237.31</v>
      </c>
      <c r="E70" s="10"/>
      <c r="F70" s="10"/>
      <c r="G70" s="10"/>
      <c r="H70" s="10"/>
      <c r="I70" s="10"/>
      <c r="J70" s="10"/>
      <c r="K70" s="10"/>
      <c r="L70" s="10"/>
      <c r="M70" s="16"/>
      <c r="P70" s="1"/>
    </row>
    <row r="71" spans="1:50" ht="23.1" customHeight="1" x14ac:dyDescent="0.3">
      <c r="A71" s="8"/>
      <c r="B71" s="8"/>
      <c r="C71" s="15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50" ht="23.1" customHeight="1" x14ac:dyDescent="0.3">
      <c r="A72" s="8"/>
      <c r="B72" s="8"/>
      <c r="C72" s="15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50" ht="23.1" customHeight="1" x14ac:dyDescent="0.3">
      <c r="A73" s="8"/>
      <c r="B73" s="8"/>
      <c r="C73" s="15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50" ht="23.1" customHeight="1" x14ac:dyDescent="0.3">
      <c r="A74" s="8"/>
      <c r="B74" s="8"/>
      <c r="C74" s="15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50" ht="23.1" customHeight="1" x14ac:dyDescent="0.3">
      <c r="A75" s="8"/>
      <c r="B75" s="8"/>
      <c r="C75" s="15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50" ht="23.1" customHeight="1" x14ac:dyDescent="0.3">
      <c r="A76" s="8"/>
      <c r="B76" s="8"/>
      <c r="C76" s="15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50" ht="23.1" customHeight="1" x14ac:dyDescent="0.3">
      <c r="A77" s="8"/>
      <c r="B77" s="8"/>
      <c r="C77" s="15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50" ht="23.1" customHeight="1" x14ac:dyDescent="0.3">
      <c r="A78" s="8"/>
      <c r="B78" s="8"/>
      <c r="C78" s="15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50" ht="23.1" customHeight="1" x14ac:dyDescent="0.3">
      <c r="A79" s="8"/>
      <c r="B79" s="8"/>
      <c r="C79" s="15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50" ht="23.1" customHeight="1" x14ac:dyDescent="0.3">
      <c r="A80" s="8"/>
      <c r="B80" s="8"/>
      <c r="C80" s="15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50" ht="23.1" customHeight="1" x14ac:dyDescent="0.3">
      <c r="A81" s="8"/>
      <c r="B81" s="8"/>
      <c r="C81" s="15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50" ht="23.1" customHeight="1" x14ac:dyDescent="0.3">
      <c r="A82" s="8"/>
      <c r="B82" s="8"/>
      <c r="C82" s="15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50" ht="23.1" customHeight="1" x14ac:dyDescent="0.3">
      <c r="A83" s="11" t="s">
        <v>50</v>
      </c>
      <c r="B83" s="12"/>
      <c r="C83" s="13"/>
      <c r="D83" s="14"/>
      <c r="E83" s="14"/>
      <c r="F83" s="14">
        <f>ROUNDDOWN(SUMIF(Q69:Q82, "1", F69:F82), 0)</f>
        <v>0</v>
      </c>
      <c r="G83" s="14"/>
      <c r="H83" s="14">
        <f>ROUNDDOWN(SUMIF(Q69:Q82, "1", H69:H82), 0)</f>
        <v>0</v>
      </c>
      <c r="I83" s="14"/>
      <c r="J83" s="14">
        <f>ROUNDDOWN(SUMIF(Q69:Q82, "1", J69:J82), 0)</f>
        <v>0</v>
      </c>
      <c r="K83" s="14"/>
      <c r="L83" s="14">
        <f>F83+H83+J83</f>
        <v>0</v>
      </c>
      <c r="M83" s="14"/>
      <c r="R83">
        <f t="shared" ref="R83:AX83" si="34">ROUNDDOWN(SUM(R69:R70), 0)</f>
        <v>0</v>
      </c>
      <c r="S83">
        <f t="shared" si="34"/>
        <v>0</v>
      </c>
      <c r="T83">
        <f t="shared" si="34"/>
        <v>0</v>
      </c>
      <c r="U83">
        <f t="shared" si="34"/>
        <v>0</v>
      </c>
      <c r="V83">
        <f t="shared" si="34"/>
        <v>0</v>
      </c>
      <c r="W83">
        <f t="shared" si="34"/>
        <v>0</v>
      </c>
      <c r="X83">
        <f t="shared" si="34"/>
        <v>0</v>
      </c>
      <c r="Y83">
        <f t="shared" si="34"/>
        <v>0</v>
      </c>
      <c r="Z83">
        <f t="shared" si="34"/>
        <v>0</v>
      </c>
      <c r="AA83">
        <f t="shared" si="34"/>
        <v>0</v>
      </c>
      <c r="AB83">
        <f t="shared" si="34"/>
        <v>0</v>
      </c>
      <c r="AC83">
        <f t="shared" si="34"/>
        <v>0</v>
      </c>
      <c r="AD83">
        <f t="shared" si="34"/>
        <v>0</v>
      </c>
      <c r="AE83">
        <f t="shared" si="34"/>
        <v>0</v>
      </c>
      <c r="AF83">
        <f t="shared" si="34"/>
        <v>0</v>
      </c>
      <c r="AG83">
        <f t="shared" si="34"/>
        <v>0</v>
      </c>
      <c r="AH83">
        <f t="shared" si="34"/>
        <v>0</v>
      </c>
      <c r="AI83">
        <f t="shared" si="34"/>
        <v>0</v>
      </c>
      <c r="AJ83">
        <f t="shared" si="34"/>
        <v>0</v>
      </c>
      <c r="AK83">
        <f t="shared" si="34"/>
        <v>0</v>
      </c>
      <c r="AL83">
        <f t="shared" si="34"/>
        <v>0</v>
      </c>
      <c r="AM83">
        <f t="shared" si="34"/>
        <v>0</v>
      </c>
      <c r="AN83">
        <f t="shared" si="34"/>
        <v>0</v>
      </c>
      <c r="AO83">
        <f t="shared" si="34"/>
        <v>0</v>
      </c>
      <c r="AP83">
        <f t="shared" si="34"/>
        <v>0</v>
      </c>
      <c r="AQ83">
        <f t="shared" si="34"/>
        <v>0</v>
      </c>
      <c r="AR83">
        <f t="shared" si="34"/>
        <v>0</v>
      </c>
      <c r="AS83">
        <f t="shared" si="34"/>
        <v>0</v>
      </c>
      <c r="AT83">
        <f t="shared" si="34"/>
        <v>0</v>
      </c>
      <c r="AU83">
        <f t="shared" si="34"/>
        <v>0</v>
      </c>
      <c r="AV83">
        <f t="shared" si="34"/>
        <v>0</v>
      </c>
      <c r="AW83">
        <f t="shared" si="34"/>
        <v>0</v>
      </c>
      <c r="AX83">
        <f t="shared" si="34"/>
        <v>0</v>
      </c>
    </row>
    <row r="84" spans="1:50" ht="23.1" customHeight="1" x14ac:dyDescent="0.3">
      <c r="A84" s="54" t="s">
        <v>121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</row>
    <row r="85" spans="1:50" ht="23.1" customHeight="1" x14ac:dyDescent="0.3">
      <c r="A85" s="7" t="s">
        <v>69</v>
      </c>
      <c r="B85" s="7" t="s">
        <v>70</v>
      </c>
      <c r="C85" s="9" t="s">
        <v>65</v>
      </c>
      <c r="D85" s="10">
        <v>1</v>
      </c>
      <c r="E85" s="10"/>
      <c r="F85" s="10"/>
      <c r="G85" s="10"/>
      <c r="H85" s="10"/>
      <c r="I85" s="10"/>
      <c r="J85" s="10"/>
      <c r="K85" s="10"/>
      <c r="L85" s="10"/>
      <c r="M85" s="16"/>
      <c r="P85" s="1"/>
    </row>
    <row r="86" spans="1:50" ht="23.1" customHeight="1" x14ac:dyDescent="0.3">
      <c r="A86" s="7" t="s">
        <v>71</v>
      </c>
      <c r="B86" s="7" t="s">
        <v>72</v>
      </c>
      <c r="C86" s="9" t="s">
        <v>65</v>
      </c>
      <c r="D86" s="10">
        <v>2</v>
      </c>
      <c r="E86" s="10"/>
      <c r="F86" s="10"/>
      <c r="G86" s="10"/>
      <c r="H86" s="10"/>
      <c r="I86" s="10"/>
      <c r="J86" s="10"/>
      <c r="K86" s="10"/>
      <c r="L86" s="10"/>
      <c r="M86" s="16"/>
      <c r="P86" s="1"/>
    </row>
    <row r="87" spans="1:50" ht="23.1" customHeight="1" x14ac:dyDescent="0.3">
      <c r="A87" s="8"/>
      <c r="B87" s="8"/>
      <c r="C87" s="15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50" ht="23.1" customHeight="1" x14ac:dyDescent="0.3">
      <c r="A88" s="8"/>
      <c r="B88" s="8"/>
      <c r="C88" s="15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50" ht="23.1" customHeight="1" x14ac:dyDescent="0.3">
      <c r="A89" s="8"/>
      <c r="B89" s="8"/>
      <c r="C89" s="15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50" ht="23.1" customHeight="1" x14ac:dyDescent="0.3">
      <c r="A90" s="8"/>
      <c r="B90" s="8"/>
      <c r="C90" s="15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50" ht="23.1" customHeight="1" x14ac:dyDescent="0.3">
      <c r="A91" s="8"/>
      <c r="B91" s="8"/>
      <c r="C91" s="15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50" ht="23.1" customHeight="1" x14ac:dyDescent="0.3">
      <c r="A92" s="8"/>
      <c r="B92" s="8"/>
      <c r="C92" s="15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50" ht="23.1" customHeight="1" x14ac:dyDescent="0.3">
      <c r="A93" s="8"/>
      <c r="B93" s="8"/>
      <c r="C93" s="15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50" ht="23.1" customHeight="1" x14ac:dyDescent="0.3">
      <c r="A94" s="8"/>
      <c r="B94" s="8"/>
      <c r="C94" s="15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50" ht="23.1" customHeight="1" x14ac:dyDescent="0.3">
      <c r="A95" s="8"/>
      <c r="B95" s="8"/>
      <c r="C95" s="15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50" ht="23.1" customHeight="1" x14ac:dyDescent="0.3">
      <c r="A96" s="8"/>
      <c r="B96" s="8"/>
      <c r="C96" s="15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50" ht="23.1" customHeight="1" x14ac:dyDescent="0.3">
      <c r="A97" s="8"/>
      <c r="B97" s="8"/>
      <c r="C97" s="15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50" ht="23.1" customHeight="1" x14ac:dyDescent="0.3">
      <c r="A98" s="8"/>
      <c r="B98" s="8"/>
      <c r="C98" s="15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50" ht="23.1" customHeight="1" x14ac:dyDescent="0.3">
      <c r="A99" s="11" t="s">
        <v>50</v>
      </c>
      <c r="B99" s="12"/>
      <c r="C99" s="13"/>
      <c r="D99" s="14"/>
      <c r="E99" s="14"/>
      <c r="F99" s="14">
        <f>ROUNDDOWN(SUMIF(Q85:Q98, "1", F85:F98), 0)</f>
        <v>0</v>
      </c>
      <c r="G99" s="14"/>
      <c r="H99" s="14">
        <f>ROUNDDOWN(SUMIF(Q85:Q98, "1", H85:H98), 0)</f>
        <v>0</v>
      </c>
      <c r="I99" s="14"/>
      <c r="J99" s="14">
        <f>ROUNDDOWN(SUMIF(Q85:Q98, "1", J85:J98), 0)</f>
        <v>0</v>
      </c>
      <c r="K99" s="14"/>
      <c r="L99" s="14">
        <f>F99+H99+J99</f>
        <v>0</v>
      </c>
      <c r="M99" s="14"/>
      <c r="R99">
        <f t="shared" ref="R99:AX99" si="35">ROUNDDOWN(SUM(R85:R86), 0)</f>
        <v>0</v>
      </c>
      <c r="S99">
        <f t="shared" si="35"/>
        <v>0</v>
      </c>
      <c r="T99">
        <f t="shared" si="35"/>
        <v>0</v>
      </c>
      <c r="U99">
        <f t="shared" si="35"/>
        <v>0</v>
      </c>
      <c r="V99">
        <f t="shared" si="35"/>
        <v>0</v>
      </c>
      <c r="W99">
        <f t="shared" si="35"/>
        <v>0</v>
      </c>
      <c r="X99">
        <f t="shared" si="35"/>
        <v>0</v>
      </c>
      <c r="Y99">
        <f t="shared" si="35"/>
        <v>0</v>
      </c>
      <c r="Z99">
        <f t="shared" si="35"/>
        <v>0</v>
      </c>
      <c r="AA99">
        <f t="shared" si="35"/>
        <v>0</v>
      </c>
      <c r="AB99">
        <f t="shared" si="35"/>
        <v>0</v>
      </c>
      <c r="AC99">
        <f t="shared" si="35"/>
        <v>0</v>
      </c>
      <c r="AD99">
        <f t="shared" si="35"/>
        <v>0</v>
      </c>
      <c r="AE99">
        <f t="shared" si="35"/>
        <v>0</v>
      </c>
      <c r="AF99">
        <f t="shared" si="35"/>
        <v>0</v>
      </c>
      <c r="AG99">
        <f t="shared" si="35"/>
        <v>0</v>
      </c>
      <c r="AH99">
        <f t="shared" si="35"/>
        <v>0</v>
      </c>
      <c r="AI99">
        <f t="shared" si="35"/>
        <v>0</v>
      </c>
      <c r="AJ99">
        <f t="shared" si="35"/>
        <v>0</v>
      </c>
      <c r="AK99">
        <f t="shared" si="35"/>
        <v>0</v>
      </c>
      <c r="AL99">
        <f t="shared" si="35"/>
        <v>0</v>
      </c>
      <c r="AM99">
        <f t="shared" si="35"/>
        <v>0</v>
      </c>
      <c r="AN99">
        <f t="shared" si="35"/>
        <v>0</v>
      </c>
      <c r="AO99">
        <f t="shared" si="35"/>
        <v>0</v>
      </c>
      <c r="AP99">
        <f t="shared" si="35"/>
        <v>0</v>
      </c>
      <c r="AQ99">
        <f t="shared" si="35"/>
        <v>0</v>
      </c>
      <c r="AR99">
        <f t="shared" si="35"/>
        <v>0</v>
      </c>
      <c r="AS99">
        <f t="shared" si="35"/>
        <v>0</v>
      </c>
      <c r="AT99">
        <f t="shared" si="35"/>
        <v>0</v>
      </c>
      <c r="AU99">
        <f t="shared" si="35"/>
        <v>0</v>
      </c>
      <c r="AV99">
        <f t="shared" si="35"/>
        <v>0</v>
      </c>
      <c r="AW99">
        <f t="shared" si="35"/>
        <v>0</v>
      </c>
      <c r="AX99">
        <f t="shared" si="35"/>
        <v>0</v>
      </c>
    </row>
    <row r="100" spans="1:50" ht="23.1" customHeight="1" x14ac:dyDescent="0.3">
      <c r="A100" s="54" t="s">
        <v>122</v>
      </c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</row>
    <row r="101" spans="1:50" ht="23.1" customHeight="1" x14ac:dyDescent="0.3">
      <c r="A101" s="7" t="s">
        <v>115</v>
      </c>
      <c r="B101" s="8"/>
      <c r="C101" s="9" t="s">
        <v>9</v>
      </c>
      <c r="D101" s="10">
        <v>41.2</v>
      </c>
      <c r="E101" s="10"/>
      <c r="F101" s="10"/>
      <c r="G101" s="10"/>
      <c r="H101" s="10"/>
      <c r="I101" s="10"/>
      <c r="J101" s="10"/>
      <c r="K101" s="10"/>
      <c r="L101" s="10"/>
      <c r="M101" s="10"/>
      <c r="O101" t="str">
        <f>""</f>
        <v/>
      </c>
      <c r="P101" s="1" t="s">
        <v>48</v>
      </c>
      <c r="Q101">
        <v>1</v>
      </c>
      <c r="R101">
        <f>IF(P101="기계경비", J101, 0)</f>
        <v>0</v>
      </c>
      <c r="S101">
        <f>IF(P101="운반비", J101, 0)</f>
        <v>0</v>
      </c>
      <c r="T101">
        <f>IF(P101="작업부산물", F101, 0)</f>
        <v>0</v>
      </c>
      <c r="U101">
        <f>IF(P101="관급", F101, 0)</f>
        <v>0</v>
      </c>
      <c r="V101">
        <f>IF(P101="외주비", J101, 0)</f>
        <v>0</v>
      </c>
      <c r="W101">
        <f>IF(P101="장비비", J101, 0)</f>
        <v>0</v>
      </c>
      <c r="X101">
        <f>IF(P101="폐기물처리비", L101, 0)</f>
        <v>0</v>
      </c>
      <c r="Y101">
        <f>IF(P101="가설비", J101, 0)</f>
        <v>0</v>
      </c>
      <c r="Z101">
        <f>IF(P101="잡비제외분", F101, 0)</f>
        <v>0</v>
      </c>
      <c r="AA101">
        <f>IF(P101="사급자재대", L101, 0)</f>
        <v>0</v>
      </c>
      <c r="AB101">
        <f>IF(P101="관급자재대", L101, 0)</f>
        <v>0</v>
      </c>
      <c r="AC101">
        <f>IF(P101="사용자항목1", L101, 0)</f>
        <v>0</v>
      </c>
      <c r="AD101">
        <f>IF(P101="사용자항목2", L101, 0)</f>
        <v>0</v>
      </c>
      <c r="AE101">
        <f>IF(P101="안전관리비", L101, 0)</f>
        <v>0</v>
      </c>
      <c r="AF101">
        <f>IF(P101="품질관리비", L101, 0)</f>
        <v>0</v>
      </c>
      <c r="AG101">
        <f>IF(P101="작업부산물(철거해체)", L101, 0)</f>
        <v>0</v>
      </c>
      <c r="AH101">
        <f>IF(P101="사용자항목6", L101, 0)</f>
        <v>0</v>
      </c>
      <c r="AI101">
        <f>IF(P101="사용자항목7", L101, 0)</f>
        <v>0</v>
      </c>
      <c r="AJ101">
        <f>IF(P101="사용자항목8", L101, 0)</f>
        <v>0</v>
      </c>
      <c r="AK101">
        <f>IF(P101="사용자항목9", L101, 0)</f>
        <v>0</v>
      </c>
      <c r="AL101">
        <f>IF(P101="사용자항목10", L101, 0)</f>
        <v>0</v>
      </c>
      <c r="AM101">
        <f>IF(P101="사용자항목11", L101, 0)</f>
        <v>0</v>
      </c>
      <c r="AN101">
        <f>IF(P101="사용자항목12", L101, 0)</f>
        <v>0</v>
      </c>
      <c r="AO101">
        <f>IF(P101="사용자항목13", L101, 0)</f>
        <v>0</v>
      </c>
      <c r="AP101">
        <f>IF(P101="사용자항목14", L101, 0)</f>
        <v>0</v>
      </c>
      <c r="AQ101">
        <f>IF(P101="사용자항목15", L101, 0)</f>
        <v>0</v>
      </c>
      <c r="AR101">
        <f>IF(P101="사용자항목16", L101, 0)</f>
        <v>0</v>
      </c>
      <c r="AS101">
        <f>IF(P101="사용자항목17", L101, 0)</f>
        <v>0</v>
      </c>
      <c r="AT101">
        <f>IF(P101="사용자항목18", L101, 0)</f>
        <v>0</v>
      </c>
      <c r="AU101">
        <f>IF(P101="사용자항목19", L101, 0)</f>
        <v>0</v>
      </c>
    </row>
    <row r="102" spans="1:50" ht="23.1" customHeight="1" x14ac:dyDescent="0.3">
      <c r="A102" s="8"/>
      <c r="B102" s="8"/>
      <c r="C102" s="15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50" ht="23.1" customHeight="1" x14ac:dyDescent="0.3">
      <c r="A103" s="8"/>
      <c r="B103" s="8"/>
      <c r="C103" s="15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50" ht="23.1" customHeight="1" x14ac:dyDescent="0.3">
      <c r="A104" s="8"/>
      <c r="B104" s="8"/>
      <c r="C104" s="15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50" ht="23.1" customHeight="1" x14ac:dyDescent="0.3">
      <c r="A105" s="8"/>
      <c r="B105" s="8"/>
      <c r="C105" s="15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50" ht="23.1" customHeight="1" x14ac:dyDescent="0.3">
      <c r="A106" s="8"/>
      <c r="B106" s="8"/>
      <c r="C106" s="15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50" ht="23.1" customHeight="1" x14ac:dyDescent="0.3">
      <c r="A107" s="8"/>
      <c r="B107" s="8"/>
      <c r="C107" s="15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50" ht="23.1" customHeight="1" x14ac:dyDescent="0.3">
      <c r="A108" s="8"/>
      <c r="B108" s="8"/>
      <c r="C108" s="15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50" ht="23.1" customHeight="1" x14ac:dyDescent="0.3">
      <c r="A109" s="8"/>
      <c r="B109" s="8"/>
      <c r="C109" s="15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50" ht="23.1" customHeight="1" x14ac:dyDescent="0.3">
      <c r="A110" s="8"/>
      <c r="B110" s="8"/>
      <c r="C110" s="15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50" ht="23.1" customHeight="1" x14ac:dyDescent="0.3">
      <c r="A111" s="8"/>
      <c r="B111" s="8"/>
      <c r="C111" s="15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50" ht="23.1" customHeight="1" x14ac:dyDescent="0.3">
      <c r="A112" s="8"/>
      <c r="B112" s="8"/>
      <c r="C112" s="15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50" ht="23.1" customHeight="1" x14ac:dyDescent="0.3">
      <c r="A113" s="8"/>
      <c r="B113" s="8"/>
      <c r="C113" s="15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50" ht="23.1" customHeight="1" x14ac:dyDescent="0.3">
      <c r="A114" s="8"/>
      <c r="B114" s="8"/>
      <c r="C114" s="15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50" ht="23.1" customHeight="1" x14ac:dyDescent="0.3">
      <c r="A115" s="11" t="s">
        <v>50</v>
      </c>
      <c r="B115" s="12"/>
      <c r="C115" s="13"/>
      <c r="D115" s="14"/>
      <c r="E115" s="14"/>
      <c r="F115" s="14">
        <f>ROUNDDOWN(SUMIF(Q101:Q114, "1", F101:F114), 0)</f>
        <v>0</v>
      </c>
      <c r="G115" s="14"/>
      <c r="H115" s="14">
        <f>ROUNDDOWN(SUMIF(Q101:Q114, "1", H101:H114), 0)</f>
        <v>0</v>
      </c>
      <c r="I115" s="14"/>
      <c r="J115" s="14">
        <f>ROUNDDOWN(SUMIF(Q101:Q114, "1", J101:J114), 0)</f>
        <v>0</v>
      </c>
      <c r="K115" s="14"/>
      <c r="L115" s="14">
        <f>F115+H115+J115</f>
        <v>0</v>
      </c>
      <c r="M115" s="14"/>
      <c r="R115">
        <f t="shared" ref="R115:AX115" si="36">ROUNDDOWN(SUM(R101:R101), 0)</f>
        <v>0</v>
      </c>
      <c r="S115">
        <f t="shared" si="36"/>
        <v>0</v>
      </c>
      <c r="T115">
        <f t="shared" si="36"/>
        <v>0</v>
      </c>
      <c r="U115">
        <f t="shared" si="36"/>
        <v>0</v>
      </c>
      <c r="V115">
        <f t="shared" si="36"/>
        <v>0</v>
      </c>
      <c r="W115">
        <f t="shared" si="36"/>
        <v>0</v>
      </c>
      <c r="X115">
        <f t="shared" si="36"/>
        <v>0</v>
      </c>
      <c r="Y115">
        <f t="shared" si="36"/>
        <v>0</v>
      </c>
      <c r="Z115">
        <f t="shared" si="36"/>
        <v>0</v>
      </c>
      <c r="AA115">
        <f t="shared" si="36"/>
        <v>0</v>
      </c>
      <c r="AB115">
        <f t="shared" si="36"/>
        <v>0</v>
      </c>
      <c r="AC115">
        <f t="shared" si="36"/>
        <v>0</v>
      </c>
      <c r="AD115">
        <f t="shared" si="36"/>
        <v>0</v>
      </c>
      <c r="AE115">
        <f t="shared" si="36"/>
        <v>0</v>
      </c>
      <c r="AF115">
        <f t="shared" si="36"/>
        <v>0</v>
      </c>
      <c r="AG115">
        <f t="shared" si="36"/>
        <v>0</v>
      </c>
      <c r="AH115">
        <f t="shared" si="36"/>
        <v>0</v>
      </c>
      <c r="AI115">
        <f t="shared" si="36"/>
        <v>0</v>
      </c>
      <c r="AJ115">
        <f t="shared" si="36"/>
        <v>0</v>
      </c>
      <c r="AK115">
        <f t="shared" si="36"/>
        <v>0</v>
      </c>
      <c r="AL115">
        <f t="shared" si="36"/>
        <v>0</v>
      </c>
      <c r="AM115">
        <f t="shared" si="36"/>
        <v>0</v>
      </c>
      <c r="AN115">
        <f t="shared" si="36"/>
        <v>0</v>
      </c>
      <c r="AO115">
        <f t="shared" si="36"/>
        <v>0</v>
      </c>
      <c r="AP115">
        <f t="shared" si="36"/>
        <v>0</v>
      </c>
      <c r="AQ115">
        <f t="shared" si="36"/>
        <v>0</v>
      </c>
      <c r="AR115">
        <f t="shared" si="36"/>
        <v>0</v>
      </c>
      <c r="AS115">
        <f t="shared" si="36"/>
        <v>0</v>
      </c>
      <c r="AT115">
        <f t="shared" si="36"/>
        <v>0</v>
      </c>
      <c r="AU115">
        <f t="shared" si="36"/>
        <v>0</v>
      </c>
      <c r="AV115">
        <f t="shared" si="36"/>
        <v>0</v>
      </c>
      <c r="AW115">
        <f t="shared" si="36"/>
        <v>0</v>
      </c>
      <c r="AX115">
        <f t="shared" si="36"/>
        <v>0</v>
      </c>
    </row>
    <row r="116" spans="1:50" ht="23.1" customHeight="1" x14ac:dyDescent="0.3">
      <c r="A116" s="54" t="s">
        <v>123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</row>
    <row r="117" spans="1:50" ht="23.1" customHeight="1" x14ac:dyDescent="0.3">
      <c r="A117" s="7" t="s">
        <v>56</v>
      </c>
      <c r="B117" s="7" t="s">
        <v>57</v>
      </c>
      <c r="C117" s="9" t="s">
        <v>6</v>
      </c>
      <c r="D117" s="10">
        <v>62.97</v>
      </c>
      <c r="E117" s="10"/>
      <c r="F117" s="10"/>
      <c r="G117" s="10"/>
      <c r="H117" s="10"/>
      <c r="I117" s="10"/>
      <c r="J117" s="10"/>
      <c r="K117" s="10"/>
      <c r="L117" s="10"/>
      <c r="M117" s="16"/>
      <c r="P117" s="1"/>
    </row>
    <row r="118" spans="1:50" ht="23.1" customHeight="1" x14ac:dyDescent="0.3">
      <c r="A118" s="7" t="s">
        <v>56</v>
      </c>
      <c r="B118" s="7" t="s">
        <v>58</v>
      </c>
      <c r="C118" s="9" t="s">
        <v>6</v>
      </c>
      <c r="D118" s="10">
        <v>81.260000000000005</v>
      </c>
      <c r="E118" s="10"/>
      <c r="F118" s="10"/>
      <c r="G118" s="10"/>
      <c r="H118" s="10"/>
      <c r="I118" s="10"/>
      <c r="J118" s="10"/>
      <c r="K118" s="10"/>
      <c r="L118" s="10"/>
      <c r="M118" s="16"/>
      <c r="P118" s="1"/>
    </row>
    <row r="119" spans="1:50" ht="23.1" customHeight="1" x14ac:dyDescent="0.3">
      <c r="A119" s="7" t="s">
        <v>10</v>
      </c>
      <c r="B119" s="7" t="s">
        <v>11</v>
      </c>
      <c r="C119" s="9" t="s">
        <v>9</v>
      </c>
      <c r="D119" s="10">
        <v>81.260000000000005</v>
      </c>
      <c r="E119" s="10"/>
      <c r="F119" s="10"/>
      <c r="G119" s="10"/>
      <c r="H119" s="10"/>
      <c r="I119" s="10"/>
      <c r="J119" s="10"/>
      <c r="K119" s="10"/>
      <c r="L119" s="10"/>
      <c r="M119" s="10"/>
      <c r="P119" s="1"/>
    </row>
    <row r="120" spans="1:50" ht="23.1" customHeight="1" x14ac:dyDescent="0.3">
      <c r="A120" s="7" t="s">
        <v>59</v>
      </c>
      <c r="B120" s="7" t="s">
        <v>73</v>
      </c>
      <c r="C120" s="9" t="s">
        <v>6</v>
      </c>
      <c r="D120" s="10">
        <v>62.97</v>
      </c>
      <c r="E120" s="10"/>
      <c r="F120" s="10"/>
      <c r="G120" s="10"/>
      <c r="H120" s="10"/>
      <c r="I120" s="10"/>
      <c r="J120" s="10"/>
      <c r="K120" s="10"/>
      <c r="L120" s="10"/>
      <c r="M120" s="16"/>
      <c r="P120" s="1"/>
    </row>
    <row r="121" spans="1:50" ht="23.1" customHeight="1" x14ac:dyDescent="0.3">
      <c r="A121" s="7" t="s">
        <v>7</v>
      </c>
      <c r="B121" s="7" t="s">
        <v>8</v>
      </c>
      <c r="C121" s="9" t="s">
        <v>9</v>
      </c>
      <c r="D121" s="10">
        <v>81.260000000000005</v>
      </c>
      <c r="E121" s="10"/>
      <c r="F121" s="10"/>
      <c r="G121" s="10"/>
      <c r="H121" s="10"/>
      <c r="I121" s="10"/>
      <c r="J121" s="10"/>
      <c r="K121" s="10"/>
      <c r="L121" s="10"/>
      <c r="M121" s="10"/>
      <c r="P121" s="1"/>
    </row>
    <row r="122" spans="1:50" ht="23.1" customHeight="1" x14ac:dyDescent="0.3">
      <c r="A122" s="7" t="s">
        <v>51</v>
      </c>
      <c r="B122" s="8"/>
      <c r="C122" s="9" t="s">
        <v>17</v>
      </c>
      <c r="D122" s="10">
        <v>58.1</v>
      </c>
      <c r="E122" s="10"/>
      <c r="F122" s="10"/>
      <c r="G122" s="10"/>
      <c r="H122" s="10"/>
      <c r="I122" s="10"/>
      <c r="J122" s="10"/>
      <c r="K122" s="10"/>
      <c r="L122" s="10"/>
      <c r="M122" s="16"/>
      <c r="P122" s="1"/>
    </row>
    <row r="123" spans="1:50" ht="23.1" customHeight="1" x14ac:dyDescent="0.3">
      <c r="A123" s="8"/>
      <c r="B123" s="8"/>
      <c r="C123" s="15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50" ht="23.1" customHeight="1" x14ac:dyDescent="0.3">
      <c r="A124" s="8"/>
      <c r="B124" s="8"/>
      <c r="C124" s="15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50" ht="23.1" customHeight="1" x14ac:dyDescent="0.3">
      <c r="A125" s="8"/>
      <c r="B125" s="8"/>
      <c r="C125" s="15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50" ht="23.1" customHeight="1" x14ac:dyDescent="0.3">
      <c r="A126" s="8"/>
      <c r="B126" s="8"/>
      <c r="C126" s="15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50" ht="23.1" customHeight="1" x14ac:dyDescent="0.3">
      <c r="A127" s="8"/>
      <c r="B127" s="8"/>
      <c r="C127" s="15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50" ht="23.1" customHeight="1" x14ac:dyDescent="0.3">
      <c r="A128" s="8"/>
      <c r="B128" s="8"/>
      <c r="C128" s="15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50" ht="23.1" customHeight="1" x14ac:dyDescent="0.3">
      <c r="A129" s="8"/>
      <c r="B129" s="8"/>
      <c r="C129" s="15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50" ht="23.1" customHeight="1" x14ac:dyDescent="0.3">
      <c r="A130" s="8"/>
      <c r="B130" s="8"/>
      <c r="C130" s="15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50" ht="23.1" customHeight="1" x14ac:dyDescent="0.3">
      <c r="A131" s="11" t="s">
        <v>50</v>
      </c>
      <c r="B131" s="12"/>
      <c r="C131" s="13"/>
      <c r="D131" s="14"/>
      <c r="E131" s="14"/>
      <c r="F131" s="14">
        <f>ROUNDDOWN(SUMIF(Q117:Q130, "1", F117:F130), 0)</f>
        <v>0</v>
      </c>
      <c r="G131" s="14"/>
      <c r="H131" s="14">
        <f>ROUNDDOWN(SUMIF(Q117:Q130, "1", H117:H130), 0)</f>
        <v>0</v>
      </c>
      <c r="I131" s="14"/>
      <c r="J131" s="14">
        <f>ROUNDDOWN(SUMIF(Q117:Q130, "1", J117:J130), 0)</f>
        <v>0</v>
      </c>
      <c r="K131" s="14"/>
      <c r="L131" s="14">
        <f>F131+H131+J131</f>
        <v>0</v>
      </c>
      <c r="M131" s="14"/>
      <c r="R131">
        <f t="shared" ref="R131:AX131" si="37">ROUNDDOWN(SUM(R117:R122), 0)</f>
        <v>0</v>
      </c>
      <c r="S131">
        <f t="shared" si="37"/>
        <v>0</v>
      </c>
      <c r="T131">
        <f t="shared" si="37"/>
        <v>0</v>
      </c>
      <c r="U131">
        <f t="shared" si="37"/>
        <v>0</v>
      </c>
      <c r="V131">
        <f t="shared" si="37"/>
        <v>0</v>
      </c>
      <c r="W131">
        <f t="shared" si="37"/>
        <v>0</v>
      </c>
      <c r="X131">
        <f t="shared" si="37"/>
        <v>0</v>
      </c>
      <c r="Y131">
        <f t="shared" si="37"/>
        <v>0</v>
      </c>
      <c r="Z131">
        <f t="shared" si="37"/>
        <v>0</v>
      </c>
      <c r="AA131">
        <f t="shared" si="37"/>
        <v>0</v>
      </c>
      <c r="AB131">
        <f t="shared" si="37"/>
        <v>0</v>
      </c>
      <c r="AC131">
        <f t="shared" si="37"/>
        <v>0</v>
      </c>
      <c r="AD131">
        <f t="shared" si="37"/>
        <v>0</v>
      </c>
      <c r="AE131">
        <f t="shared" si="37"/>
        <v>0</v>
      </c>
      <c r="AF131">
        <f t="shared" si="37"/>
        <v>0</v>
      </c>
      <c r="AG131">
        <f t="shared" si="37"/>
        <v>0</v>
      </c>
      <c r="AH131">
        <f t="shared" si="37"/>
        <v>0</v>
      </c>
      <c r="AI131">
        <f t="shared" si="37"/>
        <v>0</v>
      </c>
      <c r="AJ131">
        <f t="shared" si="37"/>
        <v>0</v>
      </c>
      <c r="AK131">
        <f t="shared" si="37"/>
        <v>0</v>
      </c>
      <c r="AL131">
        <f t="shared" si="37"/>
        <v>0</v>
      </c>
      <c r="AM131">
        <f t="shared" si="37"/>
        <v>0</v>
      </c>
      <c r="AN131">
        <f t="shared" si="37"/>
        <v>0</v>
      </c>
      <c r="AO131">
        <f t="shared" si="37"/>
        <v>0</v>
      </c>
      <c r="AP131">
        <f t="shared" si="37"/>
        <v>0</v>
      </c>
      <c r="AQ131">
        <f t="shared" si="37"/>
        <v>0</v>
      </c>
      <c r="AR131">
        <f t="shared" si="37"/>
        <v>0</v>
      </c>
      <c r="AS131">
        <f t="shared" si="37"/>
        <v>0</v>
      </c>
      <c r="AT131">
        <f t="shared" si="37"/>
        <v>0</v>
      </c>
      <c r="AU131">
        <f t="shared" si="37"/>
        <v>0</v>
      </c>
      <c r="AV131">
        <f t="shared" si="37"/>
        <v>0</v>
      </c>
      <c r="AW131">
        <f t="shared" si="37"/>
        <v>0</v>
      </c>
      <c r="AX131">
        <f t="shared" si="37"/>
        <v>0</v>
      </c>
    </row>
    <row r="132" spans="1:50" ht="23.1" customHeight="1" x14ac:dyDescent="0.3">
      <c r="A132" s="54" t="s">
        <v>124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</row>
    <row r="133" spans="1:50" ht="23.1" customHeight="1" x14ac:dyDescent="0.3">
      <c r="A133" s="7" t="s">
        <v>14</v>
      </c>
      <c r="B133" s="7" t="s">
        <v>15</v>
      </c>
      <c r="C133" s="9" t="s">
        <v>16</v>
      </c>
      <c r="D133" s="10">
        <v>6</v>
      </c>
      <c r="E133" s="10"/>
      <c r="F133" s="10"/>
      <c r="G133" s="10"/>
      <c r="H133" s="10"/>
      <c r="I133" s="10"/>
      <c r="J133" s="10"/>
      <c r="K133" s="10"/>
      <c r="L133" s="10"/>
      <c r="M133" s="16"/>
      <c r="O133" t="str">
        <f>"01"</f>
        <v>01</v>
      </c>
      <c r="P133" s="1" t="s">
        <v>48</v>
      </c>
      <c r="Q133">
        <v>1</v>
      </c>
      <c r="R133">
        <f>IF(P133="기계경비", J133, 0)</f>
        <v>0</v>
      </c>
      <c r="S133">
        <f>IF(P133="운반비", J133, 0)</f>
        <v>0</v>
      </c>
      <c r="T133">
        <f>IF(P133="작업부산물", F133, 0)</f>
        <v>0</v>
      </c>
      <c r="U133">
        <f>IF(P133="관급", F133, 0)</f>
        <v>0</v>
      </c>
      <c r="V133">
        <f>IF(P133="외주비", J133, 0)</f>
        <v>0</v>
      </c>
      <c r="W133">
        <f>IF(P133="장비비", J133, 0)</f>
        <v>0</v>
      </c>
      <c r="X133">
        <f>IF(P133="폐기물처리비", L133, 0)</f>
        <v>0</v>
      </c>
      <c r="Y133">
        <f>IF(P133="가설비", J133, 0)</f>
        <v>0</v>
      </c>
      <c r="Z133">
        <f>IF(P133="잡비제외분", F133, 0)</f>
        <v>0</v>
      </c>
      <c r="AA133">
        <f>IF(P133="사급자재대", L133, 0)</f>
        <v>0</v>
      </c>
      <c r="AB133">
        <f>IF(P133="관급자재대", L133, 0)</f>
        <v>0</v>
      </c>
      <c r="AC133">
        <f>IF(P133="사용자항목1", L133, 0)</f>
        <v>0</v>
      </c>
      <c r="AD133">
        <f>IF(P133="사용자항목2", L133, 0)</f>
        <v>0</v>
      </c>
      <c r="AE133">
        <f>IF(P133="안전관리비", L133, 0)</f>
        <v>0</v>
      </c>
      <c r="AF133">
        <f>IF(P133="품질관리비", L133, 0)</f>
        <v>0</v>
      </c>
      <c r="AG133">
        <f>IF(P133="작업부산물(철거해체)", L133, 0)</f>
        <v>0</v>
      </c>
      <c r="AH133">
        <f>IF(P133="사용자항목6", L133, 0)</f>
        <v>0</v>
      </c>
      <c r="AI133">
        <f>IF(P133="사용자항목7", L133, 0)</f>
        <v>0</v>
      </c>
      <c r="AJ133">
        <f>IF(P133="사용자항목8", L133, 0)</f>
        <v>0</v>
      </c>
      <c r="AK133">
        <f>IF(P133="사용자항목9", L133, 0)</f>
        <v>0</v>
      </c>
      <c r="AL133">
        <f>IF(P133="사용자항목10", L133, 0)</f>
        <v>0</v>
      </c>
      <c r="AM133">
        <f>IF(P133="사용자항목11", L133, 0)</f>
        <v>0</v>
      </c>
      <c r="AN133">
        <f>IF(P133="사용자항목12", L133, 0)</f>
        <v>0</v>
      </c>
      <c r="AO133">
        <f>IF(P133="사용자항목13", L133, 0)</f>
        <v>0</v>
      </c>
      <c r="AP133">
        <f>IF(P133="사용자항목14", L133, 0)</f>
        <v>0</v>
      </c>
      <c r="AQ133">
        <f>IF(P133="사용자항목15", L133, 0)</f>
        <v>0</v>
      </c>
      <c r="AR133">
        <f>IF(P133="사용자항목16", L133, 0)</f>
        <v>0</v>
      </c>
      <c r="AS133">
        <f>IF(P133="사용자항목17", L133, 0)</f>
        <v>0</v>
      </c>
      <c r="AT133">
        <f>IF(P133="사용자항목18", L133, 0)</f>
        <v>0</v>
      </c>
      <c r="AU133">
        <f>IF(P133="사용자항목19", L133, 0)</f>
        <v>0</v>
      </c>
    </row>
    <row r="134" spans="1:50" ht="23.1" customHeight="1" x14ac:dyDescent="0.3">
      <c r="A134" s="8"/>
      <c r="B134" s="8"/>
      <c r="C134" s="15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50" ht="23.1" customHeight="1" x14ac:dyDescent="0.3">
      <c r="A135" s="8"/>
      <c r="B135" s="8"/>
      <c r="C135" s="15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50" ht="23.1" customHeight="1" x14ac:dyDescent="0.3">
      <c r="A136" s="8"/>
      <c r="B136" s="8"/>
      <c r="C136" s="15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50" ht="23.1" customHeight="1" x14ac:dyDescent="0.3">
      <c r="A137" s="8"/>
      <c r="B137" s="8"/>
      <c r="C137" s="15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50" ht="23.1" customHeight="1" x14ac:dyDescent="0.3">
      <c r="A138" s="8"/>
      <c r="B138" s="8"/>
      <c r="C138" s="15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50" ht="23.1" customHeight="1" x14ac:dyDescent="0.3">
      <c r="A139" s="8"/>
      <c r="B139" s="8"/>
      <c r="C139" s="15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50" ht="23.1" customHeight="1" x14ac:dyDescent="0.3">
      <c r="A140" s="8"/>
      <c r="B140" s="8"/>
      <c r="C140" s="15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50" ht="23.1" customHeight="1" x14ac:dyDescent="0.3">
      <c r="A141" s="8"/>
      <c r="B141" s="8"/>
      <c r="C141" s="15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50" ht="23.1" customHeight="1" x14ac:dyDescent="0.3">
      <c r="A142" s="8"/>
      <c r="B142" s="8"/>
      <c r="C142" s="15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50" ht="23.1" customHeight="1" x14ac:dyDescent="0.3">
      <c r="A143" s="8"/>
      <c r="B143" s="8"/>
      <c r="C143" s="15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50" ht="23.1" customHeight="1" x14ac:dyDescent="0.3">
      <c r="A144" s="8"/>
      <c r="B144" s="8"/>
      <c r="C144" s="15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50" ht="23.1" customHeight="1" x14ac:dyDescent="0.3">
      <c r="A145" s="8"/>
      <c r="B145" s="8"/>
      <c r="C145" s="15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50" ht="23.1" customHeight="1" x14ac:dyDescent="0.3">
      <c r="A146" s="8"/>
      <c r="B146" s="8"/>
      <c r="C146" s="15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50" ht="23.1" customHeight="1" x14ac:dyDescent="0.3">
      <c r="A147" s="11" t="s">
        <v>50</v>
      </c>
      <c r="B147" s="12"/>
      <c r="C147" s="13"/>
      <c r="D147" s="14"/>
      <c r="E147" s="14"/>
      <c r="F147" s="14">
        <f>ROUNDDOWN(SUMIF(Q133:Q146, "1", F133:F146), 0)</f>
        <v>0</v>
      </c>
      <c r="G147" s="14"/>
      <c r="H147" s="14">
        <f>ROUNDDOWN(SUMIF(Q133:Q146, "1", H133:H146), 0)</f>
        <v>0</v>
      </c>
      <c r="I147" s="14"/>
      <c r="J147" s="14">
        <f>ROUNDDOWN(SUMIF(Q133:Q146, "1", J133:J146), 0)</f>
        <v>0</v>
      </c>
      <c r="K147" s="14"/>
      <c r="L147" s="14">
        <f>F147+H147+J147</f>
        <v>0</v>
      </c>
      <c r="M147" s="14"/>
      <c r="R147">
        <f t="shared" ref="R147:AX147" si="38">ROUNDDOWN(SUM(R133:R133), 0)</f>
        <v>0</v>
      </c>
      <c r="S147">
        <f t="shared" si="38"/>
        <v>0</v>
      </c>
      <c r="T147">
        <f t="shared" si="38"/>
        <v>0</v>
      </c>
      <c r="U147">
        <f t="shared" si="38"/>
        <v>0</v>
      </c>
      <c r="V147">
        <f t="shared" si="38"/>
        <v>0</v>
      </c>
      <c r="W147">
        <f t="shared" si="38"/>
        <v>0</v>
      </c>
      <c r="X147">
        <f t="shared" si="38"/>
        <v>0</v>
      </c>
      <c r="Y147">
        <f t="shared" si="38"/>
        <v>0</v>
      </c>
      <c r="Z147">
        <f t="shared" si="38"/>
        <v>0</v>
      </c>
      <c r="AA147">
        <f t="shared" si="38"/>
        <v>0</v>
      </c>
      <c r="AB147">
        <f t="shared" si="38"/>
        <v>0</v>
      </c>
      <c r="AC147">
        <f t="shared" si="38"/>
        <v>0</v>
      </c>
      <c r="AD147">
        <f t="shared" si="38"/>
        <v>0</v>
      </c>
      <c r="AE147">
        <f t="shared" si="38"/>
        <v>0</v>
      </c>
      <c r="AF147">
        <f t="shared" si="38"/>
        <v>0</v>
      </c>
      <c r="AG147">
        <f t="shared" si="38"/>
        <v>0</v>
      </c>
      <c r="AH147">
        <f t="shared" si="38"/>
        <v>0</v>
      </c>
      <c r="AI147">
        <f t="shared" si="38"/>
        <v>0</v>
      </c>
      <c r="AJ147">
        <f t="shared" si="38"/>
        <v>0</v>
      </c>
      <c r="AK147">
        <f t="shared" si="38"/>
        <v>0</v>
      </c>
      <c r="AL147">
        <f t="shared" si="38"/>
        <v>0</v>
      </c>
      <c r="AM147">
        <f t="shared" si="38"/>
        <v>0</v>
      </c>
      <c r="AN147">
        <f t="shared" si="38"/>
        <v>0</v>
      </c>
      <c r="AO147">
        <f t="shared" si="38"/>
        <v>0</v>
      </c>
      <c r="AP147">
        <f t="shared" si="38"/>
        <v>0</v>
      </c>
      <c r="AQ147">
        <f t="shared" si="38"/>
        <v>0</v>
      </c>
      <c r="AR147">
        <f t="shared" si="38"/>
        <v>0</v>
      </c>
      <c r="AS147">
        <f t="shared" si="38"/>
        <v>0</v>
      </c>
      <c r="AT147">
        <f t="shared" si="38"/>
        <v>0</v>
      </c>
      <c r="AU147">
        <f t="shared" si="38"/>
        <v>0</v>
      </c>
      <c r="AV147">
        <f t="shared" si="38"/>
        <v>0</v>
      </c>
      <c r="AW147">
        <f t="shared" si="38"/>
        <v>0</v>
      </c>
      <c r="AX147">
        <f t="shared" si="38"/>
        <v>0</v>
      </c>
    </row>
    <row r="148" spans="1:50" ht="23.1" customHeight="1" x14ac:dyDescent="0.3">
      <c r="A148" s="54" t="s">
        <v>125</v>
      </c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</row>
    <row r="149" spans="1:50" ht="23.1" customHeight="1" x14ac:dyDescent="0.3">
      <c r="A149" s="7" t="s">
        <v>18</v>
      </c>
      <c r="B149" s="7" t="s">
        <v>19</v>
      </c>
      <c r="C149" s="9" t="s">
        <v>6</v>
      </c>
      <c r="D149" s="10">
        <v>62.97</v>
      </c>
      <c r="E149" s="10"/>
      <c r="F149" s="10"/>
      <c r="G149" s="10"/>
      <c r="H149" s="10"/>
      <c r="I149" s="10"/>
      <c r="J149" s="10"/>
      <c r="K149" s="10"/>
      <c r="L149" s="10"/>
      <c r="M149" s="10"/>
      <c r="O149" t="str">
        <f>"01"</f>
        <v>01</v>
      </c>
      <c r="P149" s="1" t="s">
        <v>48</v>
      </c>
      <c r="Q149">
        <v>1</v>
      </c>
      <c r="R149">
        <f>IF(P149="기계경비", J149, 0)</f>
        <v>0</v>
      </c>
      <c r="S149">
        <f>IF(P149="운반비", J149, 0)</f>
        <v>0</v>
      </c>
      <c r="T149">
        <f>IF(P149="작업부산물", F149, 0)</f>
        <v>0</v>
      </c>
      <c r="U149">
        <f>IF(P149="관급", F149, 0)</f>
        <v>0</v>
      </c>
      <c r="V149">
        <f>IF(P149="외주비", J149, 0)</f>
        <v>0</v>
      </c>
      <c r="W149">
        <f>IF(P149="장비비", J149, 0)</f>
        <v>0</v>
      </c>
      <c r="X149">
        <f>IF(P149="폐기물처리비", L149, 0)</f>
        <v>0</v>
      </c>
      <c r="Y149">
        <f>IF(P149="가설비", J149, 0)</f>
        <v>0</v>
      </c>
      <c r="Z149">
        <f>IF(P149="잡비제외분", F149, 0)</f>
        <v>0</v>
      </c>
      <c r="AA149">
        <f>IF(P149="사급자재대", L149, 0)</f>
        <v>0</v>
      </c>
      <c r="AB149">
        <f>IF(P149="관급자재대", L149, 0)</f>
        <v>0</v>
      </c>
      <c r="AC149">
        <f>IF(P149="사용자항목1", L149, 0)</f>
        <v>0</v>
      </c>
      <c r="AD149">
        <f>IF(P149="사용자항목2", L149, 0)</f>
        <v>0</v>
      </c>
      <c r="AE149">
        <f>IF(P149="안전관리비", L149, 0)</f>
        <v>0</v>
      </c>
      <c r="AF149">
        <f>IF(P149="품질관리비", L149, 0)</f>
        <v>0</v>
      </c>
      <c r="AG149">
        <f>IF(P149="작업부산물(철거해체)", L149, 0)</f>
        <v>0</v>
      </c>
      <c r="AH149">
        <f>IF(P149="사용자항목6", L149, 0)</f>
        <v>0</v>
      </c>
      <c r="AI149">
        <f>IF(P149="사용자항목7", L149, 0)</f>
        <v>0</v>
      </c>
      <c r="AJ149">
        <f>IF(P149="사용자항목8", L149, 0)</f>
        <v>0</v>
      </c>
      <c r="AK149">
        <f>IF(P149="사용자항목9", L149, 0)</f>
        <v>0</v>
      </c>
      <c r="AL149">
        <f>IF(P149="사용자항목10", L149, 0)</f>
        <v>0</v>
      </c>
      <c r="AM149">
        <f>IF(P149="사용자항목11", L149, 0)</f>
        <v>0</v>
      </c>
      <c r="AN149">
        <f>IF(P149="사용자항목12", L149, 0)</f>
        <v>0</v>
      </c>
      <c r="AO149">
        <f>IF(P149="사용자항목13", L149, 0)</f>
        <v>0</v>
      </c>
      <c r="AP149">
        <f>IF(P149="사용자항목14", L149, 0)</f>
        <v>0</v>
      </c>
      <c r="AQ149">
        <f>IF(P149="사용자항목15", L149, 0)</f>
        <v>0</v>
      </c>
      <c r="AR149">
        <f>IF(P149="사용자항목16", L149, 0)</f>
        <v>0</v>
      </c>
      <c r="AS149">
        <f>IF(P149="사용자항목17", L149, 0)</f>
        <v>0</v>
      </c>
      <c r="AT149">
        <f>IF(P149="사용자항목18", L149, 0)</f>
        <v>0</v>
      </c>
      <c r="AU149">
        <f>IF(P149="사용자항목19", L149, 0)</f>
        <v>0</v>
      </c>
    </row>
    <row r="150" spans="1:50" ht="23.1" customHeight="1" x14ac:dyDescent="0.3">
      <c r="A150" s="7" t="s">
        <v>2</v>
      </c>
      <c r="B150" s="7" t="s">
        <v>3</v>
      </c>
      <c r="C150" s="9" t="s">
        <v>4</v>
      </c>
      <c r="D150" s="10">
        <v>15.12</v>
      </c>
      <c r="E150" s="10"/>
      <c r="F150" s="10"/>
      <c r="G150" s="10"/>
      <c r="H150" s="10"/>
      <c r="I150" s="10"/>
      <c r="J150" s="10"/>
      <c r="K150" s="10"/>
      <c r="L150" s="10"/>
      <c r="M150" s="10"/>
      <c r="O150" t="str">
        <f>"01"</f>
        <v>01</v>
      </c>
      <c r="P150" s="1" t="s">
        <v>48</v>
      </c>
      <c r="Q150">
        <v>1</v>
      </c>
      <c r="R150">
        <f>IF(P150="기계경비", J150, 0)</f>
        <v>0</v>
      </c>
      <c r="S150">
        <f>IF(P150="운반비", J150, 0)</f>
        <v>0</v>
      </c>
      <c r="T150">
        <f>IF(P150="작업부산물", F150, 0)</f>
        <v>0</v>
      </c>
      <c r="U150">
        <f>IF(P150="관급", F150, 0)</f>
        <v>0</v>
      </c>
      <c r="V150">
        <f>IF(P150="외주비", J150, 0)</f>
        <v>0</v>
      </c>
      <c r="W150">
        <f>IF(P150="장비비", J150, 0)</f>
        <v>0</v>
      </c>
      <c r="X150">
        <f>IF(P150="폐기물처리비", L150, 0)</f>
        <v>0</v>
      </c>
      <c r="Y150">
        <f>IF(P150="가설비", J150, 0)</f>
        <v>0</v>
      </c>
      <c r="Z150">
        <f>IF(P150="잡비제외분", F150, 0)</f>
        <v>0</v>
      </c>
      <c r="AA150">
        <f>IF(P150="사급자재대", L150, 0)</f>
        <v>0</v>
      </c>
      <c r="AB150">
        <f>IF(P150="관급자재대", L150, 0)</f>
        <v>0</v>
      </c>
      <c r="AC150">
        <f>IF(P150="사용자항목1", L150, 0)</f>
        <v>0</v>
      </c>
      <c r="AD150">
        <f>IF(P150="사용자항목2", L150, 0)</f>
        <v>0</v>
      </c>
      <c r="AE150">
        <f>IF(P150="안전관리비", L150, 0)</f>
        <v>0</v>
      </c>
      <c r="AF150">
        <f>IF(P150="품질관리비", L150, 0)</f>
        <v>0</v>
      </c>
      <c r="AG150">
        <f>IF(P150="작업부산물(철거해체)", L150, 0)</f>
        <v>0</v>
      </c>
      <c r="AH150">
        <f>IF(P150="사용자항목6", L150, 0)</f>
        <v>0</v>
      </c>
      <c r="AI150">
        <f>IF(P150="사용자항목7", L150, 0)</f>
        <v>0</v>
      </c>
      <c r="AJ150">
        <f>IF(P150="사용자항목8", L150, 0)</f>
        <v>0</v>
      </c>
      <c r="AK150">
        <f>IF(P150="사용자항목9", L150, 0)</f>
        <v>0</v>
      </c>
      <c r="AL150">
        <f>IF(P150="사용자항목10", L150, 0)</f>
        <v>0</v>
      </c>
      <c r="AM150">
        <f>IF(P150="사용자항목11", L150, 0)</f>
        <v>0</v>
      </c>
      <c r="AN150">
        <f>IF(P150="사용자항목12", L150, 0)</f>
        <v>0</v>
      </c>
      <c r="AO150">
        <f>IF(P150="사용자항목13", L150, 0)</f>
        <v>0</v>
      </c>
      <c r="AP150">
        <f>IF(P150="사용자항목14", L150, 0)</f>
        <v>0</v>
      </c>
      <c r="AQ150">
        <f>IF(P150="사용자항목15", L150, 0)</f>
        <v>0</v>
      </c>
      <c r="AR150">
        <f>IF(P150="사용자항목16", L150, 0)</f>
        <v>0</v>
      </c>
      <c r="AS150">
        <f>IF(P150="사용자항목17", L150, 0)</f>
        <v>0</v>
      </c>
      <c r="AT150">
        <f>IF(P150="사용자항목18", L150, 0)</f>
        <v>0</v>
      </c>
      <c r="AU150">
        <f>IF(P150="사용자항목19", L150, 0)</f>
        <v>0</v>
      </c>
    </row>
    <row r="151" spans="1:50" ht="23.1" customHeight="1" x14ac:dyDescent="0.3">
      <c r="A151" s="7" t="s">
        <v>74</v>
      </c>
      <c r="B151" s="7" t="s">
        <v>75</v>
      </c>
      <c r="C151" s="9" t="s">
        <v>4</v>
      </c>
      <c r="D151" s="10">
        <v>15.12</v>
      </c>
      <c r="E151" s="10"/>
      <c r="F151" s="10"/>
      <c r="G151" s="10"/>
      <c r="H151" s="10"/>
      <c r="I151" s="10"/>
      <c r="J151" s="10"/>
      <c r="K151" s="10"/>
      <c r="L151" s="10"/>
      <c r="M151" s="16"/>
      <c r="O151" t="str">
        <f>""</f>
        <v/>
      </c>
      <c r="P151" s="1" t="s">
        <v>48</v>
      </c>
      <c r="Q151">
        <v>1</v>
      </c>
      <c r="R151">
        <f>IF(P151="기계경비", J151, 0)</f>
        <v>0</v>
      </c>
      <c r="S151">
        <f>IF(P151="운반비", J151, 0)</f>
        <v>0</v>
      </c>
      <c r="T151">
        <f>IF(P151="작업부산물", F151, 0)</f>
        <v>0</v>
      </c>
      <c r="U151">
        <f>IF(P151="관급", F151, 0)</f>
        <v>0</v>
      </c>
      <c r="V151">
        <f>IF(P151="외주비", J151, 0)</f>
        <v>0</v>
      </c>
      <c r="W151">
        <f>IF(P151="장비비", J151, 0)</f>
        <v>0</v>
      </c>
      <c r="X151">
        <f>IF(P151="폐기물처리비", L151, 0)</f>
        <v>0</v>
      </c>
      <c r="Y151">
        <f>IF(P151="가설비", J151, 0)</f>
        <v>0</v>
      </c>
      <c r="Z151">
        <f>IF(P151="잡비제외분", F151, 0)</f>
        <v>0</v>
      </c>
      <c r="AA151">
        <f>IF(P151="사급자재대", L151, 0)</f>
        <v>0</v>
      </c>
      <c r="AB151">
        <f>IF(P151="관급자재대", L151, 0)</f>
        <v>0</v>
      </c>
      <c r="AC151">
        <f>IF(P151="사용자항목1", L151, 0)</f>
        <v>0</v>
      </c>
      <c r="AD151">
        <f>IF(P151="사용자항목2", L151, 0)</f>
        <v>0</v>
      </c>
      <c r="AE151">
        <f>IF(P151="안전관리비", L151, 0)</f>
        <v>0</v>
      </c>
      <c r="AF151">
        <f>IF(P151="품질관리비", L151, 0)</f>
        <v>0</v>
      </c>
      <c r="AG151">
        <f>IF(P151="작업부산물(철거해체)", L151, 0)</f>
        <v>0</v>
      </c>
      <c r="AH151">
        <f>IF(P151="사용자항목6", L151, 0)</f>
        <v>0</v>
      </c>
      <c r="AI151">
        <f>IF(P151="사용자항목7", L151, 0)</f>
        <v>0</v>
      </c>
      <c r="AJ151">
        <f>IF(P151="사용자항목8", L151, 0)</f>
        <v>0</v>
      </c>
      <c r="AK151">
        <f>IF(P151="사용자항목9", L151, 0)</f>
        <v>0</v>
      </c>
      <c r="AL151">
        <f>IF(P151="사용자항목10", L151, 0)</f>
        <v>0</v>
      </c>
      <c r="AM151">
        <f>IF(P151="사용자항목11", L151, 0)</f>
        <v>0</v>
      </c>
      <c r="AN151">
        <f>IF(P151="사용자항목12", L151, 0)</f>
        <v>0</v>
      </c>
      <c r="AO151">
        <f>IF(P151="사용자항목13", L151, 0)</f>
        <v>0</v>
      </c>
      <c r="AP151">
        <f>IF(P151="사용자항목14", L151, 0)</f>
        <v>0</v>
      </c>
      <c r="AQ151">
        <f>IF(P151="사용자항목15", L151, 0)</f>
        <v>0</v>
      </c>
      <c r="AR151">
        <f>IF(P151="사용자항목16", L151, 0)</f>
        <v>0</v>
      </c>
      <c r="AS151">
        <f>IF(P151="사용자항목17", L151, 0)</f>
        <v>0</v>
      </c>
      <c r="AT151">
        <f>IF(P151="사용자항목18", L151, 0)</f>
        <v>0</v>
      </c>
      <c r="AU151">
        <f>IF(P151="사용자항목19", L151, 0)</f>
        <v>0</v>
      </c>
    </row>
    <row r="152" spans="1:50" ht="23.1" customHeight="1" x14ac:dyDescent="0.3">
      <c r="A152" s="8"/>
      <c r="B152" s="8"/>
      <c r="C152" s="15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50" ht="23.1" customHeight="1" x14ac:dyDescent="0.3">
      <c r="A153" s="8"/>
      <c r="B153" s="8"/>
      <c r="C153" s="15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50" ht="23.1" customHeight="1" x14ac:dyDescent="0.3">
      <c r="A154" s="8"/>
      <c r="B154" s="8"/>
      <c r="C154" s="15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50" ht="23.1" customHeight="1" x14ac:dyDescent="0.3">
      <c r="A155" s="8"/>
      <c r="B155" s="8"/>
      <c r="C155" s="15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50" ht="23.1" customHeight="1" x14ac:dyDescent="0.3">
      <c r="A156" s="8"/>
      <c r="B156" s="8"/>
      <c r="C156" s="15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50" ht="23.1" customHeight="1" x14ac:dyDescent="0.3">
      <c r="A157" s="8"/>
      <c r="B157" s="8"/>
      <c r="C157" s="15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50" ht="23.1" customHeight="1" x14ac:dyDescent="0.3">
      <c r="A158" s="8"/>
      <c r="B158" s="8"/>
      <c r="C158" s="15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50" ht="23.1" customHeight="1" x14ac:dyDescent="0.3">
      <c r="A159" s="8"/>
      <c r="B159" s="8"/>
      <c r="C159" s="15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50" ht="23.1" customHeight="1" x14ac:dyDescent="0.3">
      <c r="A160" s="8"/>
      <c r="B160" s="8"/>
      <c r="C160" s="15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50" ht="23.1" customHeight="1" x14ac:dyDescent="0.3">
      <c r="A161" s="8"/>
      <c r="B161" s="8"/>
      <c r="C161" s="15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50" ht="23.1" customHeight="1" x14ac:dyDescent="0.3">
      <c r="A162" s="8"/>
      <c r="B162" s="8"/>
      <c r="C162" s="15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50" ht="23.1" customHeight="1" x14ac:dyDescent="0.3">
      <c r="A163" s="11" t="s">
        <v>50</v>
      </c>
      <c r="B163" s="12"/>
      <c r="C163" s="13"/>
      <c r="D163" s="14"/>
      <c r="E163" s="14"/>
      <c r="F163" s="14">
        <f>ROUNDDOWN(SUMIF(Q149:Q162, "1", F149:F162), 0)</f>
        <v>0</v>
      </c>
      <c r="G163" s="14"/>
      <c r="H163" s="14">
        <f>ROUNDDOWN(SUMIF(Q149:Q162, "1", H149:H162), 0)</f>
        <v>0</v>
      </c>
      <c r="I163" s="14"/>
      <c r="J163" s="14">
        <f>ROUNDDOWN(SUMIF(Q149:Q162, "1", J149:J162), 0)</f>
        <v>0</v>
      </c>
      <c r="K163" s="14"/>
      <c r="L163" s="14">
        <f>F163+H163+J163</f>
        <v>0</v>
      </c>
      <c r="M163" s="14"/>
      <c r="R163">
        <f t="shared" ref="R163:AX163" si="39">ROUNDDOWN(SUM(R149:R151), 0)</f>
        <v>0</v>
      </c>
      <c r="S163">
        <f t="shared" si="39"/>
        <v>0</v>
      </c>
      <c r="T163">
        <f t="shared" si="39"/>
        <v>0</v>
      </c>
      <c r="U163">
        <f t="shared" si="39"/>
        <v>0</v>
      </c>
      <c r="V163">
        <f t="shared" si="39"/>
        <v>0</v>
      </c>
      <c r="W163">
        <f t="shared" si="39"/>
        <v>0</v>
      </c>
      <c r="X163">
        <f t="shared" si="39"/>
        <v>0</v>
      </c>
      <c r="Y163">
        <f t="shared" si="39"/>
        <v>0</v>
      </c>
      <c r="Z163">
        <f t="shared" si="39"/>
        <v>0</v>
      </c>
      <c r="AA163">
        <f t="shared" si="39"/>
        <v>0</v>
      </c>
      <c r="AB163">
        <f t="shared" si="39"/>
        <v>0</v>
      </c>
      <c r="AC163">
        <f t="shared" si="39"/>
        <v>0</v>
      </c>
      <c r="AD163">
        <f t="shared" si="39"/>
        <v>0</v>
      </c>
      <c r="AE163">
        <f t="shared" si="39"/>
        <v>0</v>
      </c>
      <c r="AF163">
        <f t="shared" si="39"/>
        <v>0</v>
      </c>
      <c r="AG163">
        <f t="shared" si="39"/>
        <v>0</v>
      </c>
      <c r="AH163">
        <f t="shared" si="39"/>
        <v>0</v>
      </c>
      <c r="AI163">
        <f t="shared" si="39"/>
        <v>0</v>
      </c>
      <c r="AJ163">
        <f t="shared" si="39"/>
        <v>0</v>
      </c>
      <c r="AK163">
        <f t="shared" si="39"/>
        <v>0</v>
      </c>
      <c r="AL163">
        <f t="shared" si="39"/>
        <v>0</v>
      </c>
      <c r="AM163">
        <f t="shared" si="39"/>
        <v>0</v>
      </c>
      <c r="AN163">
        <f t="shared" si="39"/>
        <v>0</v>
      </c>
      <c r="AO163">
        <f t="shared" si="39"/>
        <v>0</v>
      </c>
      <c r="AP163">
        <f t="shared" si="39"/>
        <v>0</v>
      </c>
      <c r="AQ163">
        <f t="shared" si="39"/>
        <v>0</v>
      </c>
      <c r="AR163">
        <f t="shared" si="39"/>
        <v>0</v>
      </c>
      <c r="AS163">
        <f t="shared" si="39"/>
        <v>0</v>
      </c>
      <c r="AT163">
        <f t="shared" si="39"/>
        <v>0</v>
      </c>
      <c r="AU163">
        <f t="shared" si="39"/>
        <v>0</v>
      </c>
      <c r="AV163">
        <f t="shared" si="39"/>
        <v>0</v>
      </c>
      <c r="AW163">
        <f t="shared" si="39"/>
        <v>0</v>
      </c>
      <c r="AX163">
        <f t="shared" si="39"/>
        <v>0</v>
      </c>
    </row>
    <row r="164" spans="1:50" ht="23.1" customHeight="1" x14ac:dyDescent="0.3">
      <c r="A164" s="54" t="s">
        <v>126</v>
      </c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</row>
    <row r="165" spans="1:50" ht="23.1" customHeight="1" x14ac:dyDescent="0.3">
      <c r="A165" s="7" t="s">
        <v>66</v>
      </c>
      <c r="B165" s="7" t="s">
        <v>67</v>
      </c>
      <c r="C165" s="9" t="s">
        <v>6</v>
      </c>
      <c r="D165" s="10">
        <v>94.58</v>
      </c>
      <c r="E165" s="10"/>
      <c r="F165" s="10"/>
      <c r="G165" s="10"/>
      <c r="H165" s="10"/>
      <c r="I165" s="10"/>
      <c r="J165" s="10"/>
      <c r="K165" s="10"/>
      <c r="L165" s="10"/>
      <c r="M165" s="16"/>
      <c r="O165" t="str">
        <f>""</f>
        <v/>
      </c>
      <c r="P165" s="1" t="s">
        <v>48</v>
      </c>
      <c r="Q165">
        <v>1</v>
      </c>
      <c r="R165">
        <f>IF(P165="기계경비", J165, 0)</f>
        <v>0</v>
      </c>
      <c r="S165">
        <f>IF(P165="운반비", J165, 0)</f>
        <v>0</v>
      </c>
      <c r="T165">
        <f>IF(P165="작업부산물", F165, 0)</f>
        <v>0</v>
      </c>
      <c r="U165">
        <f>IF(P165="관급", F165, 0)</f>
        <v>0</v>
      </c>
      <c r="V165">
        <f>IF(P165="외주비", J165, 0)</f>
        <v>0</v>
      </c>
      <c r="W165">
        <f>IF(P165="장비비", J165, 0)</f>
        <v>0</v>
      </c>
      <c r="X165">
        <f>IF(P165="폐기물처리비", L165, 0)</f>
        <v>0</v>
      </c>
      <c r="Y165">
        <f>IF(P165="가설비", J165, 0)</f>
        <v>0</v>
      </c>
      <c r="Z165">
        <f>IF(P165="잡비제외분", F165, 0)</f>
        <v>0</v>
      </c>
      <c r="AA165">
        <f>IF(P165="사급자재대", L165, 0)</f>
        <v>0</v>
      </c>
      <c r="AB165">
        <f>IF(P165="관급자재대", L165, 0)</f>
        <v>0</v>
      </c>
      <c r="AC165">
        <f>IF(P165="사용자항목1", L165, 0)</f>
        <v>0</v>
      </c>
      <c r="AD165">
        <f>IF(P165="사용자항목2", L165, 0)</f>
        <v>0</v>
      </c>
      <c r="AE165">
        <f>IF(P165="안전관리비", L165, 0)</f>
        <v>0</v>
      </c>
      <c r="AF165">
        <f>IF(P165="품질관리비", L165, 0)</f>
        <v>0</v>
      </c>
      <c r="AG165">
        <f>IF(P165="작업부산물(철거해체)", L165, 0)</f>
        <v>0</v>
      </c>
      <c r="AH165">
        <f>IF(P165="사용자항목6", L165, 0)</f>
        <v>0</v>
      </c>
      <c r="AI165">
        <f>IF(P165="사용자항목7", L165, 0)</f>
        <v>0</v>
      </c>
      <c r="AJ165">
        <f>IF(P165="사용자항목8", L165, 0)</f>
        <v>0</v>
      </c>
      <c r="AK165">
        <f>IF(P165="사용자항목9", L165, 0)</f>
        <v>0</v>
      </c>
      <c r="AL165">
        <f>IF(P165="사용자항목10", L165, 0)</f>
        <v>0</v>
      </c>
      <c r="AM165">
        <f>IF(P165="사용자항목11", L165, 0)</f>
        <v>0</v>
      </c>
      <c r="AN165">
        <f>IF(P165="사용자항목12", L165, 0)</f>
        <v>0</v>
      </c>
      <c r="AO165">
        <f>IF(P165="사용자항목13", L165, 0)</f>
        <v>0</v>
      </c>
      <c r="AP165">
        <f>IF(P165="사용자항목14", L165, 0)</f>
        <v>0</v>
      </c>
      <c r="AQ165">
        <f>IF(P165="사용자항목15", L165, 0)</f>
        <v>0</v>
      </c>
      <c r="AR165">
        <f>IF(P165="사용자항목16", L165, 0)</f>
        <v>0</v>
      </c>
      <c r="AS165">
        <f>IF(P165="사용자항목17", L165, 0)</f>
        <v>0</v>
      </c>
      <c r="AT165">
        <f>IF(P165="사용자항목18", L165, 0)</f>
        <v>0</v>
      </c>
      <c r="AU165">
        <f>IF(P165="사용자항목19", L165, 0)</f>
        <v>0</v>
      </c>
    </row>
    <row r="166" spans="1:50" ht="23.1" customHeight="1" x14ac:dyDescent="0.3">
      <c r="A166" s="7" t="s">
        <v>66</v>
      </c>
      <c r="B166" s="7" t="s">
        <v>68</v>
      </c>
      <c r="C166" s="9" t="s">
        <v>6</v>
      </c>
      <c r="D166" s="10">
        <v>62.97</v>
      </c>
      <c r="E166" s="10"/>
      <c r="F166" s="10"/>
      <c r="G166" s="10"/>
      <c r="H166" s="10"/>
      <c r="I166" s="10"/>
      <c r="J166" s="10"/>
      <c r="K166" s="10"/>
      <c r="L166" s="10"/>
      <c r="M166" s="16"/>
      <c r="O166" t="str">
        <f>""</f>
        <v/>
      </c>
      <c r="P166" s="1" t="s">
        <v>48</v>
      </c>
      <c r="Q166">
        <v>1</v>
      </c>
      <c r="R166">
        <f>IF(P166="기계경비", J166, 0)</f>
        <v>0</v>
      </c>
      <c r="S166">
        <f>IF(P166="운반비", J166, 0)</f>
        <v>0</v>
      </c>
      <c r="T166">
        <f>IF(P166="작업부산물", F166, 0)</f>
        <v>0</v>
      </c>
      <c r="U166">
        <f>IF(P166="관급", F166, 0)</f>
        <v>0</v>
      </c>
      <c r="V166">
        <f>IF(P166="외주비", J166, 0)</f>
        <v>0</v>
      </c>
      <c r="W166">
        <f>IF(P166="장비비", J166, 0)</f>
        <v>0</v>
      </c>
      <c r="X166">
        <f>IF(P166="폐기물처리비", L166, 0)</f>
        <v>0</v>
      </c>
      <c r="Y166">
        <f>IF(P166="가설비", J166, 0)</f>
        <v>0</v>
      </c>
      <c r="Z166">
        <f>IF(P166="잡비제외분", F166, 0)</f>
        <v>0</v>
      </c>
      <c r="AA166">
        <f>IF(P166="사급자재대", L166, 0)</f>
        <v>0</v>
      </c>
      <c r="AB166">
        <f>IF(P166="관급자재대", L166, 0)</f>
        <v>0</v>
      </c>
      <c r="AC166">
        <f>IF(P166="사용자항목1", L166, 0)</f>
        <v>0</v>
      </c>
      <c r="AD166">
        <f>IF(P166="사용자항목2", L166, 0)</f>
        <v>0</v>
      </c>
      <c r="AE166">
        <f>IF(P166="안전관리비", L166, 0)</f>
        <v>0</v>
      </c>
      <c r="AF166">
        <f>IF(P166="품질관리비", L166, 0)</f>
        <v>0</v>
      </c>
      <c r="AG166">
        <f>IF(P166="작업부산물(철거해체)", L166, 0)</f>
        <v>0</v>
      </c>
      <c r="AH166">
        <f>IF(P166="사용자항목6", L166, 0)</f>
        <v>0</v>
      </c>
      <c r="AI166">
        <f>IF(P166="사용자항목7", L166, 0)</f>
        <v>0</v>
      </c>
      <c r="AJ166">
        <f>IF(P166="사용자항목8", L166, 0)</f>
        <v>0</v>
      </c>
      <c r="AK166">
        <f>IF(P166="사용자항목9", L166, 0)</f>
        <v>0</v>
      </c>
      <c r="AL166">
        <f>IF(P166="사용자항목10", L166, 0)</f>
        <v>0</v>
      </c>
      <c r="AM166">
        <f>IF(P166="사용자항목11", L166, 0)</f>
        <v>0</v>
      </c>
      <c r="AN166">
        <f>IF(P166="사용자항목12", L166, 0)</f>
        <v>0</v>
      </c>
      <c r="AO166">
        <f>IF(P166="사용자항목13", L166, 0)</f>
        <v>0</v>
      </c>
      <c r="AP166">
        <f>IF(P166="사용자항목14", L166, 0)</f>
        <v>0</v>
      </c>
      <c r="AQ166">
        <f>IF(P166="사용자항목15", L166, 0)</f>
        <v>0</v>
      </c>
      <c r="AR166">
        <f>IF(P166="사용자항목16", L166, 0)</f>
        <v>0</v>
      </c>
      <c r="AS166">
        <f>IF(P166="사용자항목17", L166, 0)</f>
        <v>0</v>
      </c>
      <c r="AT166">
        <f>IF(P166="사용자항목18", L166, 0)</f>
        <v>0</v>
      </c>
      <c r="AU166">
        <f>IF(P166="사용자항목19", L166, 0)</f>
        <v>0</v>
      </c>
    </row>
    <row r="167" spans="1:50" ht="23.1" customHeight="1" x14ac:dyDescent="0.3">
      <c r="A167" s="8"/>
      <c r="B167" s="8"/>
      <c r="C167" s="15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50" ht="23.1" customHeight="1" x14ac:dyDescent="0.3">
      <c r="A168" s="8"/>
      <c r="B168" s="8"/>
      <c r="C168" s="15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50" ht="23.1" customHeight="1" x14ac:dyDescent="0.3">
      <c r="A169" s="8"/>
      <c r="B169" s="8"/>
      <c r="C169" s="15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50" ht="23.1" customHeight="1" x14ac:dyDescent="0.3">
      <c r="A170" s="8"/>
      <c r="B170" s="8"/>
      <c r="C170" s="15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50" ht="23.1" customHeight="1" x14ac:dyDescent="0.3">
      <c r="A171" s="8"/>
      <c r="B171" s="8"/>
      <c r="C171" s="15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50" ht="23.1" customHeight="1" x14ac:dyDescent="0.3">
      <c r="A172" s="8"/>
      <c r="B172" s="8"/>
      <c r="C172" s="15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50" ht="23.1" customHeight="1" x14ac:dyDescent="0.3">
      <c r="A173" s="8"/>
      <c r="B173" s="8"/>
      <c r="C173" s="15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50" ht="23.1" customHeight="1" x14ac:dyDescent="0.3">
      <c r="A174" s="8"/>
      <c r="B174" s="8"/>
      <c r="C174" s="15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50" ht="23.1" customHeight="1" x14ac:dyDescent="0.3">
      <c r="A175" s="8"/>
      <c r="B175" s="8"/>
      <c r="C175" s="15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50" ht="23.1" customHeight="1" x14ac:dyDescent="0.3">
      <c r="A176" s="8"/>
      <c r="B176" s="8"/>
      <c r="C176" s="15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50" ht="23.1" customHeight="1" x14ac:dyDescent="0.3">
      <c r="A177" s="8"/>
      <c r="B177" s="8"/>
      <c r="C177" s="15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50" ht="23.1" customHeight="1" x14ac:dyDescent="0.3">
      <c r="A178" s="8"/>
      <c r="B178" s="8"/>
      <c r="C178" s="15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50" ht="23.1" customHeight="1" x14ac:dyDescent="0.3">
      <c r="A179" s="11" t="s">
        <v>50</v>
      </c>
      <c r="B179" s="12"/>
      <c r="C179" s="13"/>
      <c r="D179" s="14"/>
      <c r="E179" s="14"/>
      <c r="F179" s="14">
        <f>ROUNDDOWN(SUMIF(Q165:Q178, "1", F165:F178), 0)</f>
        <v>0</v>
      </c>
      <c r="G179" s="14"/>
      <c r="H179" s="14">
        <f>ROUNDDOWN(SUMIF(Q165:Q178, "1", H165:H178), 0)</f>
        <v>0</v>
      </c>
      <c r="I179" s="14"/>
      <c r="J179" s="14">
        <f>ROUNDDOWN(SUMIF(Q165:Q178, "1", J165:J178), 0)</f>
        <v>0</v>
      </c>
      <c r="K179" s="14"/>
      <c r="L179" s="14">
        <f>F179+H179+J179</f>
        <v>0</v>
      </c>
      <c r="M179" s="14"/>
      <c r="R179">
        <f t="shared" ref="R179:AX179" si="40">ROUNDDOWN(SUM(R165:R166), 0)</f>
        <v>0</v>
      </c>
      <c r="S179">
        <f t="shared" si="40"/>
        <v>0</v>
      </c>
      <c r="T179">
        <f t="shared" si="40"/>
        <v>0</v>
      </c>
      <c r="U179">
        <f t="shared" si="40"/>
        <v>0</v>
      </c>
      <c r="V179">
        <f t="shared" si="40"/>
        <v>0</v>
      </c>
      <c r="W179">
        <f t="shared" si="40"/>
        <v>0</v>
      </c>
      <c r="X179">
        <f t="shared" si="40"/>
        <v>0</v>
      </c>
      <c r="Y179">
        <f t="shared" si="40"/>
        <v>0</v>
      </c>
      <c r="Z179">
        <f t="shared" si="40"/>
        <v>0</v>
      </c>
      <c r="AA179">
        <f t="shared" si="40"/>
        <v>0</v>
      </c>
      <c r="AB179">
        <f t="shared" si="40"/>
        <v>0</v>
      </c>
      <c r="AC179">
        <f t="shared" si="40"/>
        <v>0</v>
      </c>
      <c r="AD179">
        <f t="shared" si="40"/>
        <v>0</v>
      </c>
      <c r="AE179">
        <f t="shared" si="40"/>
        <v>0</v>
      </c>
      <c r="AF179">
        <f t="shared" si="40"/>
        <v>0</v>
      </c>
      <c r="AG179">
        <f t="shared" si="40"/>
        <v>0</v>
      </c>
      <c r="AH179">
        <f t="shared" si="40"/>
        <v>0</v>
      </c>
      <c r="AI179">
        <f t="shared" si="40"/>
        <v>0</v>
      </c>
      <c r="AJ179">
        <f t="shared" si="40"/>
        <v>0</v>
      </c>
      <c r="AK179">
        <f t="shared" si="40"/>
        <v>0</v>
      </c>
      <c r="AL179">
        <f t="shared" si="40"/>
        <v>0</v>
      </c>
      <c r="AM179">
        <f t="shared" si="40"/>
        <v>0</v>
      </c>
      <c r="AN179">
        <f t="shared" si="40"/>
        <v>0</v>
      </c>
      <c r="AO179">
        <f t="shared" si="40"/>
        <v>0</v>
      </c>
      <c r="AP179">
        <f t="shared" si="40"/>
        <v>0</v>
      </c>
      <c r="AQ179">
        <f t="shared" si="40"/>
        <v>0</v>
      </c>
      <c r="AR179">
        <f t="shared" si="40"/>
        <v>0</v>
      </c>
      <c r="AS179">
        <f t="shared" si="40"/>
        <v>0</v>
      </c>
      <c r="AT179">
        <f t="shared" si="40"/>
        <v>0</v>
      </c>
      <c r="AU179">
        <f t="shared" si="40"/>
        <v>0</v>
      </c>
      <c r="AV179">
        <f t="shared" si="40"/>
        <v>0</v>
      </c>
      <c r="AW179">
        <f t="shared" si="40"/>
        <v>0</v>
      </c>
      <c r="AX179">
        <f t="shared" si="40"/>
        <v>0</v>
      </c>
    </row>
    <row r="180" spans="1:50" ht="23.1" customHeight="1" x14ac:dyDescent="0.3">
      <c r="A180" s="54" t="s">
        <v>127</v>
      </c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</row>
    <row r="181" spans="1:50" ht="23.1" customHeight="1" x14ac:dyDescent="0.3">
      <c r="A181" s="7" t="s">
        <v>56</v>
      </c>
      <c r="B181" s="7" t="s">
        <v>57</v>
      </c>
      <c r="C181" s="9" t="s">
        <v>6</v>
      </c>
      <c r="D181" s="10">
        <v>176.41</v>
      </c>
      <c r="E181" s="10"/>
      <c r="F181" s="10"/>
      <c r="G181" s="10"/>
      <c r="H181" s="10"/>
      <c r="I181" s="10"/>
      <c r="J181" s="10"/>
      <c r="K181" s="10"/>
      <c r="L181" s="10"/>
      <c r="M181" s="16"/>
      <c r="O181" t="str">
        <f>""</f>
        <v/>
      </c>
      <c r="P181" s="1" t="s">
        <v>48</v>
      </c>
      <c r="Q181">
        <v>1</v>
      </c>
      <c r="R181">
        <f t="shared" ref="R181:R190" si="41">IF(P181="기계경비", J181, 0)</f>
        <v>0</v>
      </c>
      <c r="S181">
        <f t="shared" ref="S181:S190" si="42">IF(P181="운반비", J181, 0)</f>
        <v>0</v>
      </c>
      <c r="T181">
        <f t="shared" ref="T181:T190" si="43">IF(P181="작업부산물", F181, 0)</f>
        <v>0</v>
      </c>
      <c r="U181">
        <f t="shared" ref="U181:U190" si="44">IF(P181="관급", F181, 0)</f>
        <v>0</v>
      </c>
      <c r="V181">
        <f t="shared" ref="V181:V190" si="45">IF(P181="외주비", J181, 0)</f>
        <v>0</v>
      </c>
      <c r="W181">
        <f t="shared" ref="W181:W190" si="46">IF(P181="장비비", J181, 0)</f>
        <v>0</v>
      </c>
      <c r="X181">
        <f t="shared" ref="X181:X190" si="47">IF(P181="폐기물처리비", L181, 0)</f>
        <v>0</v>
      </c>
      <c r="Y181">
        <f t="shared" ref="Y181:Y190" si="48">IF(P181="가설비", J181, 0)</f>
        <v>0</v>
      </c>
      <c r="Z181">
        <f t="shared" ref="Z181:Z190" si="49">IF(P181="잡비제외분", F181, 0)</f>
        <v>0</v>
      </c>
      <c r="AA181">
        <f t="shared" ref="AA181:AA190" si="50">IF(P181="사급자재대", L181, 0)</f>
        <v>0</v>
      </c>
      <c r="AB181">
        <f t="shared" ref="AB181:AB190" si="51">IF(P181="관급자재대", L181, 0)</f>
        <v>0</v>
      </c>
      <c r="AC181">
        <f t="shared" ref="AC181:AC190" si="52">IF(P181="사용자항목1", L181, 0)</f>
        <v>0</v>
      </c>
      <c r="AD181">
        <f t="shared" ref="AD181:AD190" si="53">IF(P181="사용자항목2", L181, 0)</f>
        <v>0</v>
      </c>
      <c r="AE181">
        <f t="shared" ref="AE181:AE190" si="54">IF(P181="안전관리비", L181, 0)</f>
        <v>0</v>
      </c>
      <c r="AF181">
        <f t="shared" ref="AF181:AF190" si="55">IF(P181="품질관리비", L181, 0)</f>
        <v>0</v>
      </c>
      <c r="AG181">
        <f t="shared" ref="AG181:AG190" si="56">IF(P181="작업부산물(철거해체)", L181, 0)</f>
        <v>0</v>
      </c>
      <c r="AH181">
        <f t="shared" ref="AH181:AH190" si="57">IF(P181="사용자항목6", L181, 0)</f>
        <v>0</v>
      </c>
      <c r="AI181">
        <f t="shared" ref="AI181:AI190" si="58">IF(P181="사용자항목7", L181, 0)</f>
        <v>0</v>
      </c>
      <c r="AJ181">
        <f t="shared" ref="AJ181:AJ190" si="59">IF(P181="사용자항목8", L181, 0)</f>
        <v>0</v>
      </c>
      <c r="AK181">
        <f t="shared" ref="AK181:AK190" si="60">IF(P181="사용자항목9", L181, 0)</f>
        <v>0</v>
      </c>
      <c r="AL181">
        <f t="shared" ref="AL181:AL190" si="61">IF(P181="사용자항목10", L181, 0)</f>
        <v>0</v>
      </c>
      <c r="AM181">
        <f t="shared" ref="AM181:AM190" si="62">IF(P181="사용자항목11", L181, 0)</f>
        <v>0</v>
      </c>
      <c r="AN181">
        <f t="shared" ref="AN181:AN190" si="63">IF(P181="사용자항목12", L181, 0)</f>
        <v>0</v>
      </c>
      <c r="AO181">
        <f t="shared" ref="AO181:AO190" si="64">IF(P181="사용자항목13", L181, 0)</f>
        <v>0</v>
      </c>
      <c r="AP181">
        <f t="shared" ref="AP181:AP190" si="65">IF(P181="사용자항목14", L181, 0)</f>
        <v>0</v>
      </c>
      <c r="AQ181">
        <f t="shared" ref="AQ181:AQ190" si="66">IF(P181="사용자항목15", L181, 0)</f>
        <v>0</v>
      </c>
      <c r="AR181">
        <f t="shared" ref="AR181:AR190" si="67">IF(P181="사용자항목16", L181, 0)</f>
        <v>0</v>
      </c>
      <c r="AS181">
        <f t="shared" ref="AS181:AS190" si="68">IF(P181="사용자항목17", L181, 0)</f>
        <v>0</v>
      </c>
      <c r="AT181">
        <f t="shared" ref="AT181:AT190" si="69">IF(P181="사용자항목18", L181, 0)</f>
        <v>0</v>
      </c>
      <c r="AU181">
        <f t="shared" ref="AU181:AU190" si="70">IF(P181="사용자항목19", L181, 0)</f>
        <v>0</v>
      </c>
    </row>
    <row r="182" spans="1:50" ht="23.1" customHeight="1" x14ac:dyDescent="0.3">
      <c r="A182" s="7" t="s">
        <v>56</v>
      </c>
      <c r="B182" s="7" t="s">
        <v>58</v>
      </c>
      <c r="C182" s="9" t="s">
        <v>6</v>
      </c>
      <c r="D182" s="10">
        <v>143.74</v>
      </c>
      <c r="E182" s="10"/>
      <c r="F182" s="10"/>
      <c r="G182" s="10"/>
      <c r="H182" s="10"/>
      <c r="I182" s="10"/>
      <c r="J182" s="10"/>
      <c r="K182" s="10"/>
      <c r="L182" s="10"/>
      <c r="M182" s="16"/>
      <c r="O182" t="str">
        <f>""</f>
        <v/>
      </c>
      <c r="P182" s="1" t="s">
        <v>48</v>
      </c>
      <c r="Q182">
        <v>1</v>
      </c>
      <c r="R182">
        <f t="shared" si="41"/>
        <v>0</v>
      </c>
      <c r="S182">
        <f t="shared" si="42"/>
        <v>0</v>
      </c>
      <c r="T182">
        <f t="shared" si="43"/>
        <v>0</v>
      </c>
      <c r="U182">
        <f t="shared" si="44"/>
        <v>0</v>
      </c>
      <c r="V182">
        <f t="shared" si="45"/>
        <v>0</v>
      </c>
      <c r="W182">
        <f t="shared" si="46"/>
        <v>0</v>
      </c>
      <c r="X182">
        <f t="shared" si="47"/>
        <v>0</v>
      </c>
      <c r="Y182">
        <f t="shared" si="48"/>
        <v>0</v>
      </c>
      <c r="Z182">
        <f t="shared" si="49"/>
        <v>0</v>
      </c>
      <c r="AA182">
        <f t="shared" si="50"/>
        <v>0</v>
      </c>
      <c r="AB182">
        <f t="shared" si="51"/>
        <v>0</v>
      </c>
      <c r="AC182">
        <f t="shared" si="52"/>
        <v>0</v>
      </c>
      <c r="AD182">
        <f t="shared" si="53"/>
        <v>0</v>
      </c>
      <c r="AE182">
        <f t="shared" si="54"/>
        <v>0</v>
      </c>
      <c r="AF182">
        <f t="shared" si="55"/>
        <v>0</v>
      </c>
      <c r="AG182">
        <f t="shared" si="56"/>
        <v>0</v>
      </c>
      <c r="AH182">
        <f t="shared" si="57"/>
        <v>0</v>
      </c>
      <c r="AI182">
        <f t="shared" si="58"/>
        <v>0</v>
      </c>
      <c r="AJ182">
        <f t="shared" si="59"/>
        <v>0</v>
      </c>
      <c r="AK182">
        <f t="shared" si="60"/>
        <v>0</v>
      </c>
      <c r="AL182">
        <f t="shared" si="61"/>
        <v>0</v>
      </c>
      <c r="AM182">
        <f t="shared" si="62"/>
        <v>0</v>
      </c>
      <c r="AN182">
        <f t="shared" si="63"/>
        <v>0</v>
      </c>
      <c r="AO182">
        <f t="shared" si="64"/>
        <v>0</v>
      </c>
      <c r="AP182">
        <f t="shared" si="65"/>
        <v>0</v>
      </c>
      <c r="AQ182">
        <f t="shared" si="66"/>
        <v>0</v>
      </c>
      <c r="AR182">
        <f t="shared" si="67"/>
        <v>0</v>
      </c>
      <c r="AS182">
        <f t="shared" si="68"/>
        <v>0</v>
      </c>
      <c r="AT182">
        <f t="shared" si="69"/>
        <v>0</v>
      </c>
      <c r="AU182">
        <f t="shared" si="70"/>
        <v>0</v>
      </c>
    </row>
    <row r="183" spans="1:50" ht="23.1" customHeight="1" x14ac:dyDescent="0.3">
      <c r="A183" s="7" t="s">
        <v>10</v>
      </c>
      <c r="B183" s="7" t="s">
        <v>11</v>
      </c>
      <c r="C183" s="9" t="s">
        <v>9</v>
      </c>
      <c r="D183" s="10">
        <v>143.74</v>
      </c>
      <c r="E183" s="10"/>
      <c r="F183" s="10"/>
      <c r="G183" s="10"/>
      <c r="H183" s="10"/>
      <c r="I183" s="10"/>
      <c r="J183" s="10"/>
      <c r="K183" s="10"/>
      <c r="L183" s="10"/>
      <c r="M183" s="10"/>
      <c r="O183" t="str">
        <f>"01"</f>
        <v>01</v>
      </c>
      <c r="P183" s="1" t="s">
        <v>48</v>
      </c>
      <c r="Q183">
        <v>1</v>
      </c>
      <c r="R183">
        <f t="shared" si="41"/>
        <v>0</v>
      </c>
      <c r="S183">
        <f t="shared" si="42"/>
        <v>0</v>
      </c>
      <c r="T183">
        <f t="shared" si="43"/>
        <v>0</v>
      </c>
      <c r="U183">
        <f t="shared" si="44"/>
        <v>0</v>
      </c>
      <c r="V183">
        <f t="shared" si="45"/>
        <v>0</v>
      </c>
      <c r="W183">
        <f t="shared" si="46"/>
        <v>0</v>
      </c>
      <c r="X183">
        <f t="shared" si="47"/>
        <v>0</v>
      </c>
      <c r="Y183">
        <f t="shared" si="48"/>
        <v>0</v>
      </c>
      <c r="Z183">
        <f t="shared" si="49"/>
        <v>0</v>
      </c>
      <c r="AA183">
        <f t="shared" si="50"/>
        <v>0</v>
      </c>
      <c r="AB183">
        <f t="shared" si="51"/>
        <v>0</v>
      </c>
      <c r="AC183">
        <f t="shared" si="52"/>
        <v>0</v>
      </c>
      <c r="AD183">
        <f t="shared" si="53"/>
        <v>0</v>
      </c>
      <c r="AE183">
        <f t="shared" si="54"/>
        <v>0</v>
      </c>
      <c r="AF183">
        <f t="shared" si="55"/>
        <v>0</v>
      </c>
      <c r="AG183">
        <f t="shared" si="56"/>
        <v>0</v>
      </c>
      <c r="AH183">
        <f t="shared" si="57"/>
        <v>0</v>
      </c>
      <c r="AI183">
        <f t="shared" si="58"/>
        <v>0</v>
      </c>
      <c r="AJ183">
        <f t="shared" si="59"/>
        <v>0</v>
      </c>
      <c r="AK183">
        <f t="shared" si="60"/>
        <v>0</v>
      </c>
      <c r="AL183">
        <f t="shared" si="61"/>
        <v>0</v>
      </c>
      <c r="AM183">
        <f t="shared" si="62"/>
        <v>0</v>
      </c>
      <c r="AN183">
        <f t="shared" si="63"/>
        <v>0</v>
      </c>
      <c r="AO183">
        <f t="shared" si="64"/>
        <v>0</v>
      </c>
      <c r="AP183">
        <f t="shared" si="65"/>
        <v>0</v>
      </c>
      <c r="AQ183">
        <f t="shared" si="66"/>
        <v>0</v>
      </c>
      <c r="AR183">
        <f t="shared" si="67"/>
        <v>0</v>
      </c>
      <c r="AS183">
        <f t="shared" si="68"/>
        <v>0</v>
      </c>
      <c r="AT183">
        <f t="shared" si="69"/>
        <v>0</v>
      </c>
      <c r="AU183">
        <f t="shared" si="70"/>
        <v>0</v>
      </c>
    </row>
    <row r="184" spans="1:50" ht="23.1" customHeight="1" x14ac:dyDescent="0.3">
      <c r="A184" s="7" t="s">
        <v>59</v>
      </c>
      <c r="B184" s="7" t="s">
        <v>73</v>
      </c>
      <c r="C184" s="9" t="s">
        <v>6</v>
      </c>
      <c r="D184" s="10">
        <v>176.41</v>
      </c>
      <c r="E184" s="10"/>
      <c r="F184" s="10"/>
      <c r="G184" s="10"/>
      <c r="H184" s="10"/>
      <c r="I184" s="10"/>
      <c r="J184" s="10"/>
      <c r="K184" s="10"/>
      <c r="L184" s="10"/>
      <c r="M184" s="16"/>
      <c r="O184" t="str">
        <f>""</f>
        <v/>
      </c>
      <c r="P184" s="1" t="s">
        <v>48</v>
      </c>
      <c r="Q184">
        <v>1</v>
      </c>
      <c r="R184">
        <f t="shared" si="41"/>
        <v>0</v>
      </c>
      <c r="S184">
        <f t="shared" si="42"/>
        <v>0</v>
      </c>
      <c r="T184">
        <f t="shared" si="43"/>
        <v>0</v>
      </c>
      <c r="U184">
        <f t="shared" si="44"/>
        <v>0</v>
      </c>
      <c r="V184">
        <f t="shared" si="45"/>
        <v>0</v>
      </c>
      <c r="W184">
        <f t="shared" si="46"/>
        <v>0</v>
      </c>
      <c r="X184">
        <f t="shared" si="47"/>
        <v>0</v>
      </c>
      <c r="Y184">
        <f t="shared" si="48"/>
        <v>0</v>
      </c>
      <c r="Z184">
        <f t="shared" si="49"/>
        <v>0</v>
      </c>
      <c r="AA184">
        <f t="shared" si="50"/>
        <v>0</v>
      </c>
      <c r="AB184">
        <f t="shared" si="51"/>
        <v>0</v>
      </c>
      <c r="AC184">
        <f t="shared" si="52"/>
        <v>0</v>
      </c>
      <c r="AD184">
        <f t="shared" si="53"/>
        <v>0</v>
      </c>
      <c r="AE184">
        <f t="shared" si="54"/>
        <v>0</v>
      </c>
      <c r="AF184">
        <f t="shared" si="55"/>
        <v>0</v>
      </c>
      <c r="AG184">
        <f t="shared" si="56"/>
        <v>0</v>
      </c>
      <c r="AH184">
        <f t="shared" si="57"/>
        <v>0</v>
      </c>
      <c r="AI184">
        <f t="shared" si="58"/>
        <v>0</v>
      </c>
      <c r="AJ184">
        <f t="shared" si="59"/>
        <v>0</v>
      </c>
      <c r="AK184">
        <f t="shared" si="60"/>
        <v>0</v>
      </c>
      <c r="AL184">
        <f t="shared" si="61"/>
        <v>0</v>
      </c>
      <c r="AM184">
        <f t="shared" si="62"/>
        <v>0</v>
      </c>
      <c r="AN184">
        <f t="shared" si="63"/>
        <v>0</v>
      </c>
      <c r="AO184">
        <f t="shared" si="64"/>
        <v>0</v>
      </c>
      <c r="AP184">
        <f t="shared" si="65"/>
        <v>0</v>
      </c>
      <c r="AQ184">
        <f t="shared" si="66"/>
        <v>0</v>
      </c>
      <c r="AR184">
        <f t="shared" si="67"/>
        <v>0</v>
      </c>
      <c r="AS184">
        <f t="shared" si="68"/>
        <v>0</v>
      </c>
      <c r="AT184">
        <f t="shared" si="69"/>
        <v>0</v>
      </c>
      <c r="AU184">
        <f t="shared" si="70"/>
        <v>0</v>
      </c>
    </row>
    <row r="185" spans="1:50" ht="23.1" customHeight="1" x14ac:dyDescent="0.3">
      <c r="A185" s="7" t="s">
        <v>76</v>
      </c>
      <c r="B185" s="7" t="s">
        <v>5</v>
      </c>
      <c r="C185" s="9" t="s">
        <v>6</v>
      </c>
      <c r="D185" s="10">
        <v>200.29</v>
      </c>
      <c r="E185" s="10"/>
      <c r="F185" s="10"/>
      <c r="G185" s="10"/>
      <c r="H185" s="10"/>
      <c r="I185" s="10"/>
      <c r="J185" s="10"/>
      <c r="K185" s="10"/>
      <c r="L185" s="10"/>
      <c r="M185" s="16"/>
      <c r="O185" t="str">
        <f>""</f>
        <v/>
      </c>
      <c r="P185" s="1" t="s">
        <v>48</v>
      </c>
      <c r="Q185">
        <v>1</v>
      </c>
      <c r="R185">
        <f t="shared" si="41"/>
        <v>0</v>
      </c>
      <c r="S185">
        <f t="shared" si="42"/>
        <v>0</v>
      </c>
      <c r="T185">
        <f t="shared" si="43"/>
        <v>0</v>
      </c>
      <c r="U185">
        <f t="shared" si="44"/>
        <v>0</v>
      </c>
      <c r="V185">
        <f t="shared" si="45"/>
        <v>0</v>
      </c>
      <c r="W185">
        <f t="shared" si="46"/>
        <v>0</v>
      </c>
      <c r="X185">
        <f t="shared" si="47"/>
        <v>0</v>
      </c>
      <c r="Y185">
        <f t="shared" si="48"/>
        <v>0</v>
      </c>
      <c r="Z185">
        <f t="shared" si="49"/>
        <v>0</v>
      </c>
      <c r="AA185">
        <f t="shared" si="50"/>
        <v>0</v>
      </c>
      <c r="AB185">
        <f t="shared" si="51"/>
        <v>0</v>
      </c>
      <c r="AC185">
        <f t="shared" si="52"/>
        <v>0</v>
      </c>
      <c r="AD185">
        <f t="shared" si="53"/>
        <v>0</v>
      </c>
      <c r="AE185">
        <f t="shared" si="54"/>
        <v>0</v>
      </c>
      <c r="AF185">
        <f t="shared" si="55"/>
        <v>0</v>
      </c>
      <c r="AG185">
        <f t="shared" si="56"/>
        <v>0</v>
      </c>
      <c r="AH185">
        <f t="shared" si="57"/>
        <v>0</v>
      </c>
      <c r="AI185">
        <f t="shared" si="58"/>
        <v>0</v>
      </c>
      <c r="AJ185">
        <f t="shared" si="59"/>
        <v>0</v>
      </c>
      <c r="AK185">
        <f t="shared" si="60"/>
        <v>0</v>
      </c>
      <c r="AL185">
        <f t="shared" si="61"/>
        <v>0</v>
      </c>
      <c r="AM185">
        <f t="shared" si="62"/>
        <v>0</v>
      </c>
      <c r="AN185">
        <f t="shared" si="63"/>
        <v>0</v>
      </c>
      <c r="AO185">
        <f t="shared" si="64"/>
        <v>0</v>
      </c>
      <c r="AP185">
        <f t="shared" si="65"/>
        <v>0</v>
      </c>
      <c r="AQ185">
        <f t="shared" si="66"/>
        <v>0</v>
      </c>
      <c r="AR185">
        <f t="shared" si="67"/>
        <v>0</v>
      </c>
      <c r="AS185">
        <f t="shared" si="68"/>
        <v>0</v>
      </c>
      <c r="AT185">
        <f t="shared" si="69"/>
        <v>0</v>
      </c>
      <c r="AU185">
        <f t="shared" si="70"/>
        <v>0</v>
      </c>
    </row>
    <row r="186" spans="1:50" ht="23.1" customHeight="1" x14ac:dyDescent="0.3">
      <c r="A186" s="7" t="s">
        <v>7</v>
      </c>
      <c r="B186" s="7" t="s">
        <v>8</v>
      </c>
      <c r="C186" s="9" t="s">
        <v>9</v>
      </c>
      <c r="D186" s="10">
        <v>175.06</v>
      </c>
      <c r="E186" s="10"/>
      <c r="F186" s="10"/>
      <c r="G186" s="10"/>
      <c r="H186" s="10"/>
      <c r="I186" s="10"/>
      <c r="J186" s="10"/>
      <c r="K186" s="10"/>
      <c r="L186" s="10"/>
      <c r="M186" s="10"/>
      <c r="O186" t="str">
        <f>"01"</f>
        <v>01</v>
      </c>
      <c r="P186" s="1" t="s">
        <v>48</v>
      </c>
      <c r="Q186">
        <v>1</v>
      </c>
      <c r="R186">
        <f t="shared" si="41"/>
        <v>0</v>
      </c>
      <c r="S186">
        <f t="shared" si="42"/>
        <v>0</v>
      </c>
      <c r="T186">
        <f t="shared" si="43"/>
        <v>0</v>
      </c>
      <c r="U186">
        <f t="shared" si="44"/>
        <v>0</v>
      </c>
      <c r="V186">
        <f t="shared" si="45"/>
        <v>0</v>
      </c>
      <c r="W186">
        <f t="shared" si="46"/>
        <v>0</v>
      </c>
      <c r="X186">
        <f t="shared" si="47"/>
        <v>0</v>
      </c>
      <c r="Y186">
        <f t="shared" si="48"/>
        <v>0</v>
      </c>
      <c r="Z186">
        <f t="shared" si="49"/>
        <v>0</v>
      </c>
      <c r="AA186">
        <f t="shared" si="50"/>
        <v>0</v>
      </c>
      <c r="AB186">
        <f t="shared" si="51"/>
        <v>0</v>
      </c>
      <c r="AC186">
        <f t="shared" si="52"/>
        <v>0</v>
      </c>
      <c r="AD186">
        <f t="shared" si="53"/>
        <v>0</v>
      </c>
      <c r="AE186">
        <f t="shared" si="54"/>
        <v>0</v>
      </c>
      <c r="AF186">
        <f t="shared" si="55"/>
        <v>0</v>
      </c>
      <c r="AG186">
        <f t="shared" si="56"/>
        <v>0</v>
      </c>
      <c r="AH186">
        <f t="shared" si="57"/>
        <v>0</v>
      </c>
      <c r="AI186">
        <f t="shared" si="58"/>
        <v>0</v>
      </c>
      <c r="AJ186">
        <f t="shared" si="59"/>
        <v>0</v>
      </c>
      <c r="AK186">
        <f t="shared" si="60"/>
        <v>0</v>
      </c>
      <c r="AL186">
        <f t="shared" si="61"/>
        <v>0</v>
      </c>
      <c r="AM186">
        <f t="shared" si="62"/>
        <v>0</v>
      </c>
      <c r="AN186">
        <f t="shared" si="63"/>
        <v>0</v>
      </c>
      <c r="AO186">
        <f t="shared" si="64"/>
        <v>0</v>
      </c>
      <c r="AP186">
        <f t="shared" si="65"/>
        <v>0</v>
      </c>
      <c r="AQ186">
        <f t="shared" si="66"/>
        <v>0</v>
      </c>
      <c r="AR186">
        <f t="shared" si="67"/>
        <v>0</v>
      </c>
      <c r="AS186">
        <f t="shared" si="68"/>
        <v>0</v>
      </c>
      <c r="AT186">
        <f t="shared" si="69"/>
        <v>0</v>
      </c>
      <c r="AU186">
        <f t="shared" si="70"/>
        <v>0</v>
      </c>
    </row>
    <row r="187" spans="1:50" ht="23.1" customHeight="1" x14ac:dyDescent="0.3">
      <c r="A187" s="7" t="s">
        <v>61</v>
      </c>
      <c r="B187" s="7" t="s">
        <v>62</v>
      </c>
      <c r="C187" s="9" t="s">
        <v>17</v>
      </c>
      <c r="D187" s="10">
        <v>66.459999999999994</v>
      </c>
      <c r="E187" s="10"/>
      <c r="F187" s="10"/>
      <c r="G187" s="10"/>
      <c r="H187" s="10"/>
      <c r="I187" s="10"/>
      <c r="J187" s="10"/>
      <c r="K187" s="10"/>
      <c r="L187" s="10"/>
      <c r="M187" s="16"/>
      <c r="O187" t="str">
        <f>""</f>
        <v/>
      </c>
      <c r="P187" s="1" t="s">
        <v>48</v>
      </c>
      <c r="Q187">
        <v>1</v>
      </c>
      <c r="R187">
        <f t="shared" si="41"/>
        <v>0</v>
      </c>
      <c r="S187">
        <f t="shared" si="42"/>
        <v>0</v>
      </c>
      <c r="T187">
        <f t="shared" si="43"/>
        <v>0</v>
      </c>
      <c r="U187">
        <f t="shared" si="44"/>
        <v>0</v>
      </c>
      <c r="V187">
        <f t="shared" si="45"/>
        <v>0</v>
      </c>
      <c r="W187">
        <f t="shared" si="46"/>
        <v>0</v>
      </c>
      <c r="X187">
        <f t="shared" si="47"/>
        <v>0</v>
      </c>
      <c r="Y187">
        <f t="shared" si="48"/>
        <v>0</v>
      </c>
      <c r="Z187">
        <f t="shared" si="49"/>
        <v>0</v>
      </c>
      <c r="AA187">
        <f t="shared" si="50"/>
        <v>0</v>
      </c>
      <c r="AB187">
        <f t="shared" si="51"/>
        <v>0</v>
      </c>
      <c r="AC187">
        <f t="shared" si="52"/>
        <v>0</v>
      </c>
      <c r="AD187">
        <f t="shared" si="53"/>
        <v>0</v>
      </c>
      <c r="AE187">
        <f t="shared" si="54"/>
        <v>0</v>
      </c>
      <c r="AF187">
        <f t="shared" si="55"/>
        <v>0</v>
      </c>
      <c r="AG187">
        <f t="shared" si="56"/>
        <v>0</v>
      </c>
      <c r="AH187">
        <f t="shared" si="57"/>
        <v>0</v>
      </c>
      <c r="AI187">
        <f t="shared" si="58"/>
        <v>0</v>
      </c>
      <c r="AJ187">
        <f t="shared" si="59"/>
        <v>0</v>
      </c>
      <c r="AK187">
        <f t="shared" si="60"/>
        <v>0</v>
      </c>
      <c r="AL187">
        <f t="shared" si="61"/>
        <v>0</v>
      </c>
      <c r="AM187">
        <f t="shared" si="62"/>
        <v>0</v>
      </c>
      <c r="AN187">
        <f t="shared" si="63"/>
        <v>0</v>
      </c>
      <c r="AO187">
        <f t="shared" si="64"/>
        <v>0</v>
      </c>
      <c r="AP187">
        <f t="shared" si="65"/>
        <v>0</v>
      </c>
      <c r="AQ187">
        <f t="shared" si="66"/>
        <v>0</v>
      </c>
      <c r="AR187">
        <f t="shared" si="67"/>
        <v>0</v>
      </c>
      <c r="AS187">
        <f t="shared" si="68"/>
        <v>0</v>
      </c>
      <c r="AT187">
        <f t="shared" si="69"/>
        <v>0</v>
      </c>
      <c r="AU187">
        <f t="shared" si="70"/>
        <v>0</v>
      </c>
    </row>
    <row r="188" spans="1:50" ht="23.1" customHeight="1" x14ac:dyDescent="0.3">
      <c r="A188" s="7" t="s">
        <v>51</v>
      </c>
      <c r="B188" s="8"/>
      <c r="C188" s="9" t="s">
        <v>17</v>
      </c>
      <c r="D188" s="10">
        <v>119.44</v>
      </c>
      <c r="E188" s="10"/>
      <c r="F188" s="10"/>
      <c r="G188" s="10"/>
      <c r="H188" s="10"/>
      <c r="I188" s="10"/>
      <c r="J188" s="10"/>
      <c r="K188" s="10"/>
      <c r="L188" s="10"/>
      <c r="M188" s="16"/>
      <c r="O188" t="str">
        <f>""</f>
        <v/>
      </c>
      <c r="P188" s="1" t="s">
        <v>48</v>
      </c>
      <c r="Q188">
        <v>1</v>
      </c>
      <c r="R188">
        <f t="shared" si="41"/>
        <v>0</v>
      </c>
      <c r="S188">
        <f t="shared" si="42"/>
        <v>0</v>
      </c>
      <c r="T188">
        <f t="shared" si="43"/>
        <v>0</v>
      </c>
      <c r="U188">
        <f t="shared" si="44"/>
        <v>0</v>
      </c>
      <c r="V188">
        <f t="shared" si="45"/>
        <v>0</v>
      </c>
      <c r="W188">
        <f t="shared" si="46"/>
        <v>0</v>
      </c>
      <c r="X188">
        <f t="shared" si="47"/>
        <v>0</v>
      </c>
      <c r="Y188">
        <f t="shared" si="48"/>
        <v>0</v>
      </c>
      <c r="Z188">
        <f t="shared" si="49"/>
        <v>0</v>
      </c>
      <c r="AA188">
        <f t="shared" si="50"/>
        <v>0</v>
      </c>
      <c r="AB188">
        <f t="shared" si="51"/>
        <v>0</v>
      </c>
      <c r="AC188">
        <f t="shared" si="52"/>
        <v>0</v>
      </c>
      <c r="AD188">
        <f t="shared" si="53"/>
        <v>0</v>
      </c>
      <c r="AE188">
        <f t="shared" si="54"/>
        <v>0</v>
      </c>
      <c r="AF188">
        <f t="shared" si="55"/>
        <v>0</v>
      </c>
      <c r="AG188">
        <f t="shared" si="56"/>
        <v>0</v>
      </c>
      <c r="AH188">
        <f t="shared" si="57"/>
        <v>0</v>
      </c>
      <c r="AI188">
        <f t="shared" si="58"/>
        <v>0</v>
      </c>
      <c r="AJ188">
        <f t="shared" si="59"/>
        <v>0</v>
      </c>
      <c r="AK188">
        <f t="shared" si="60"/>
        <v>0</v>
      </c>
      <c r="AL188">
        <f t="shared" si="61"/>
        <v>0</v>
      </c>
      <c r="AM188">
        <f t="shared" si="62"/>
        <v>0</v>
      </c>
      <c r="AN188">
        <f t="shared" si="63"/>
        <v>0</v>
      </c>
      <c r="AO188">
        <f t="shared" si="64"/>
        <v>0</v>
      </c>
      <c r="AP188">
        <f t="shared" si="65"/>
        <v>0</v>
      </c>
      <c r="AQ188">
        <f t="shared" si="66"/>
        <v>0</v>
      </c>
      <c r="AR188">
        <f t="shared" si="67"/>
        <v>0</v>
      </c>
      <c r="AS188">
        <f t="shared" si="68"/>
        <v>0</v>
      </c>
      <c r="AT188">
        <f t="shared" si="69"/>
        <v>0</v>
      </c>
      <c r="AU188">
        <f t="shared" si="70"/>
        <v>0</v>
      </c>
    </row>
    <row r="189" spans="1:50" ht="23.1" customHeight="1" x14ac:dyDescent="0.3">
      <c r="A189" s="7" t="s">
        <v>12</v>
      </c>
      <c r="B189" s="7" t="s">
        <v>13</v>
      </c>
      <c r="C189" s="9" t="s">
        <v>6</v>
      </c>
      <c r="D189" s="10">
        <v>200.29</v>
      </c>
      <c r="E189" s="10"/>
      <c r="F189" s="10"/>
      <c r="G189" s="10"/>
      <c r="H189" s="10"/>
      <c r="I189" s="10"/>
      <c r="J189" s="10"/>
      <c r="K189" s="10"/>
      <c r="L189" s="10"/>
      <c r="M189" s="10"/>
      <c r="O189" t="str">
        <f>"01"</f>
        <v>01</v>
      </c>
      <c r="P189" s="1" t="s">
        <v>48</v>
      </c>
      <c r="Q189">
        <v>1</v>
      </c>
      <c r="R189">
        <f t="shared" si="41"/>
        <v>0</v>
      </c>
      <c r="S189">
        <f t="shared" si="42"/>
        <v>0</v>
      </c>
      <c r="T189">
        <f t="shared" si="43"/>
        <v>0</v>
      </c>
      <c r="U189">
        <f t="shared" si="44"/>
        <v>0</v>
      </c>
      <c r="V189">
        <f t="shared" si="45"/>
        <v>0</v>
      </c>
      <c r="W189">
        <f t="shared" si="46"/>
        <v>0</v>
      </c>
      <c r="X189">
        <f t="shared" si="47"/>
        <v>0</v>
      </c>
      <c r="Y189">
        <f t="shared" si="48"/>
        <v>0</v>
      </c>
      <c r="Z189">
        <f t="shared" si="49"/>
        <v>0</v>
      </c>
      <c r="AA189">
        <f t="shared" si="50"/>
        <v>0</v>
      </c>
      <c r="AB189">
        <f t="shared" si="51"/>
        <v>0</v>
      </c>
      <c r="AC189">
        <f t="shared" si="52"/>
        <v>0</v>
      </c>
      <c r="AD189">
        <f t="shared" si="53"/>
        <v>0</v>
      </c>
      <c r="AE189">
        <f t="shared" si="54"/>
        <v>0</v>
      </c>
      <c r="AF189">
        <f t="shared" si="55"/>
        <v>0</v>
      </c>
      <c r="AG189">
        <f t="shared" si="56"/>
        <v>0</v>
      </c>
      <c r="AH189">
        <f t="shared" si="57"/>
        <v>0</v>
      </c>
      <c r="AI189">
        <f t="shared" si="58"/>
        <v>0</v>
      </c>
      <c r="AJ189">
        <f t="shared" si="59"/>
        <v>0</v>
      </c>
      <c r="AK189">
        <f t="shared" si="60"/>
        <v>0</v>
      </c>
      <c r="AL189">
        <f t="shared" si="61"/>
        <v>0</v>
      </c>
      <c r="AM189">
        <f t="shared" si="62"/>
        <v>0</v>
      </c>
      <c r="AN189">
        <f t="shared" si="63"/>
        <v>0</v>
      </c>
      <c r="AO189">
        <f t="shared" si="64"/>
        <v>0</v>
      </c>
      <c r="AP189">
        <f t="shared" si="65"/>
        <v>0</v>
      </c>
      <c r="AQ189">
        <f t="shared" si="66"/>
        <v>0</v>
      </c>
      <c r="AR189">
        <f t="shared" si="67"/>
        <v>0</v>
      </c>
      <c r="AS189">
        <f t="shared" si="68"/>
        <v>0</v>
      </c>
      <c r="AT189">
        <f t="shared" si="69"/>
        <v>0</v>
      </c>
      <c r="AU189">
        <f t="shared" si="70"/>
        <v>0</v>
      </c>
    </row>
    <row r="190" spans="1:50" ht="23.1" customHeight="1" x14ac:dyDescent="0.3">
      <c r="A190" s="7" t="s">
        <v>118</v>
      </c>
      <c r="B190" s="7" t="s">
        <v>24</v>
      </c>
      <c r="C190" s="9" t="s">
        <v>9</v>
      </c>
      <c r="D190" s="10">
        <v>36.4</v>
      </c>
      <c r="E190" s="10"/>
      <c r="F190" s="10"/>
      <c r="G190" s="10"/>
      <c r="H190" s="10"/>
      <c r="I190" s="10"/>
      <c r="J190" s="10"/>
      <c r="K190" s="10"/>
      <c r="L190" s="10"/>
      <c r="M190" s="16"/>
      <c r="O190" t="str">
        <f>"01"</f>
        <v>01</v>
      </c>
      <c r="P190" s="1" t="s">
        <v>48</v>
      </c>
      <c r="Q190">
        <v>1</v>
      </c>
      <c r="R190">
        <f t="shared" si="41"/>
        <v>0</v>
      </c>
      <c r="S190">
        <f t="shared" si="42"/>
        <v>0</v>
      </c>
      <c r="T190">
        <f t="shared" si="43"/>
        <v>0</v>
      </c>
      <c r="U190">
        <f t="shared" si="44"/>
        <v>0</v>
      </c>
      <c r="V190">
        <f t="shared" si="45"/>
        <v>0</v>
      </c>
      <c r="W190">
        <f t="shared" si="46"/>
        <v>0</v>
      </c>
      <c r="X190">
        <f t="shared" si="47"/>
        <v>0</v>
      </c>
      <c r="Y190">
        <f t="shared" si="48"/>
        <v>0</v>
      </c>
      <c r="Z190">
        <f t="shared" si="49"/>
        <v>0</v>
      </c>
      <c r="AA190">
        <f t="shared" si="50"/>
        <v>0</v>
      </c>
      <c r="AB190">
        <f t="shared" si="51"/>
        <v>0</v>
      </c>
      <c r="AC190">
        <f t="shared" si="52"/>
        <v>0</v>
      </c>
      <c r="AD190">
        <f t="shared" si="53"/>
        <v>0</v>
      </c>
      <c r="AE190">
        <f t="shared" si="54"/>
        <v>0</v>
      </c>
      <c r="AF190">
        <f t="shared" si="55"/>
        <v>0</v>
      </c>
      <c r="AG190">
        <f t="shared" si="56"/>
        <v>0</v>
      </c>
      <c r="AH190">
        <f t="shared" si="57"/>
        <v>0</v>
      </c>
      <c r="AI190">
        <f t="shared" si="58"/>
        <v>0</v>
      </c>
      <c r="AJ190">
        <f t="shared" si="59"/>
        <v>0</v>
      </c>
      <c r="AK190">
        <f t="shared" si="60"/>
        <v>0</v>
      </c>
      <c r="AL190">
        <f t="shared" si="61"/>
        <v>0</v>
      </c>
      <c r="AM190">
        <f t="shared" si="62"/>
        <v>0</v>
      </c>
      <c r="AN190">
        <f t="shared" si="63"/>
        <v>0</v>
      </c>
      <c r="AO190">
        <f t="shared" si="64"/>
        <v>0</v>
      </c>
      <c r="AP190">
        <f t="shared" si="65"/>
        <v>0</v>
      </c>
      <c r="AQ190">
        <f t="shared" si="66"/>
        <v>0</v>
      </c>
      <c r="AR190">
        <f t="shared" si="67"/>
        <v>0</v>
      </c>
      <c r="AS190">
        <f t="shared" si="68"/>
        <v>0</v>
      </c>
      <c r="AT190">
        <f t="shared" si="69"/>
        <v>0</v>
      </c>
      <c r="AU190">
        <f t="shared" si="70"/>
        <v>0</v>
      </c>
    </row>
    <row r="191" spans="1:50" ht="23.1" customHeight="1" x14ac:dyDescent="0.3">
      <c r="A191" s="8"/>
      <c r="B191" s="8"/>
      <c r="C191" s="15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50" ht="23.1" customHeight="1" x14ac:dyDescent="0.3">
      <c r="A192" s="8"/>
      <c r="B192" s="8"/>
      <c r="C192" s="15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50" ht="23.1" customHeight="1" x14ac:dyDescent="0.3">
      <c r="A193" s="8"/>
      <c r="B193" s="8"/>
      <c r="C193" s="15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50" ht="23.1" customHeight="1" x14ac:dyDescent="0.3">
      <c r="A194" s="8"/>
      <c r="B194" s="8"/>
      <c r="C194" s="15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50" ht="23.1" customHeight="1" x14ac:dyDescent="0.3">
      <c r="A195" s="11" t="s">
        <v>50</v>
      </c>
      <c r="B195" s="12"/>
      <c r="C195" s="13"/>
      <c r="D195" s="14"/>
      <c r="E195" s="14"/>
      <c r="F195" s="14">
        <f>ROUNDDOWN(SUMIF(Q181:Q194, "1", F181:F194), 0)</f>
        <v>0</v>
      </c>
      <c r="G195" s="14"/>
      <c r="H195" s="14">
        <f>ROUNDDOWN(SUMIF(Q181:Q194, "1", H181:H194), 0)</f>
        <v>0</v>
      </c>
      <c r="I195" s="14"/>
      <c r="J195" s="14">
        <f>ROUNDDOWN(SUMIF(Q181:Q194, "1", J181:J194), 0)</f>
        <v>0</v>
      </c>
      <c r="K195" s="14"/>
      <c r="L195" s="14">
        <f>F195+H195+J195</f>
        <v>0</v>
      </c>
      <c r="M195" s="14"/>
      <c r="R195">
        <f t="shared" ref="R195:AX195" si="71">ROUNDDOWN(SUM(R181:R190), 0)</f>
        <v>0</v>
      </c>
      <c r="S195">
        <f t="shared" si="71"/>
        <v>0</v>
      </c>
      <c r="T195">
        <f t="shared" si="71"/>
        <v>0</v>
      </c>
      <c r="U195">
        <f t="shared" si="71"/>
        <v>0</v>
      </c>
      <c r="V195">
        <f t="shared" si="71"/>
        <v>0</v>
      </c>
      <c r="W195">
        <f t="shared" si="71"/>
        <v>0</v>
      </c>
      <c r="X195">
        <f t="shared" si="71"/>
        <v>0</v>
      </c>
      <c r="Y195">
        <f t="shared" si="71"/>
        <v>0</v>
      </c>
      <c r="Z195">
        <f t="shared" si="71"/>
        <v>0</v>
      </c>
      <c r="AA195">
        <f t="shared" si="71"/>
        <v>0</v>
      </c>
      <c r="AB195">
        <f t="shared" si="71"/>
        <v>0</v>
      </c>
      <c r="AC195">
        <f t="shared" si="71"/>
        <v>0</v>
      </c>
      <c r="AD195">
        <f t="shared" si="71"/>
        <v>0</v>
      </c>
      <c r="AE195">
        <f t="shared" si="71"/>
        <v>0</v>
      </c>
      <c r="AF195">
        <f t="shared" si="71"/>
        <v>0</v>
      </c>
      <c r="AG195">
        <f t="shared" si="71"/>
        <v>0</v>
      </c>
      <c r="AH195">
        <f t="shared" si="71"/>
        <v>0</v>
      </c>
      <c r="AI195">
        <f t="shared" si="71"/>
        <v>0</v>
      </c>
      <c r="AJ195">
        <f t="shared" si="71"/>
        <v>0</v>
      </c>
      <c r="AK195">
        <f t="shared" si="71"/>
        <v>0</v>
      </c>
      <c r="AL195">
        <f t="shared" si="71"/>
        <v>0</v>
      </c>
      <c r="AM195">
        <f t="shared" si="71"/>
        <v>0</v>
      </c>
      <c r="AN195">
        <f t="shared" si="71"/>
        <v>0</v>
      </c>
      <c r="AO195">
        <f t="shared" si="71"/>
        <v>0</v>
      </c>
      <c r="AP195">
        <f t="shared" si="71"/>
        <v>0</v>
      </c>
      <c r="AQ195">
        <f t="shared" si="71"/>
        <v>0</v>
      </c>
      <c r="AR195">
        <f t="shared" si="71"/>
        <v>0</v>
      </c>
      <c r="AS195">
        <f t="shared" si="71"/>
        <v>0</v>
      </c>
      <c r="AT195">
        <f t="shared" si="71"/>
        <v>0</v>
      </c>
      <c r="AU195">
        <f t="shared" si="71"/>
        <v>0</v>
      </c>
      <c r="AV195">
        <f t="shared" si="71"/>
        <v>0</v>
      </c>
      <c r="AW195">
        <f t="shared" si="71"/>
        <v>0</v>
      </c>
      <c r="AX195">
        <f t="shared" si="71"/>
        <v>0</v>
      </c>
    </row>
    <row r="196" spans="1:50" ht="23.1" customHeight="1" x14ac:dyDescent="0.3">
      <c r="A196" s="54" t="s">
        <v>128</v>
      </c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</row>
    <row r="197" spans="1:50" ht="23.1" customHeight="1" x14ac:dyDescent="0.3">
      <c r="A197" s="7" t="s">
        <v>25</v>
      </c>
      <c r="B197" s="7" t="s">
        <v>26</v>
      </c>
      <c r="C197" s="9" t="s">
        <v>27</v>
      </c>
      <c r="D197" s="10">
        <v>2</v>
      </c>
      <c r="E197" s="10"/>
      <c r="F197" s="10"/>
      <c r="G197" s="10"/>
      <c r="H197" s="10"/>
      <c r="I197" s="10"/>
      <c r="J197" s="10"/>
      <c r="K197" s="10"/>
      <c r="L197" s="10"/>
      <c r="M197" s="16"/>
      <c r="O197" t="str">
        <f>"01"</f>
        <v>01</v>
      </c>
      <c r="P197" s="1" t="s">
        <v>48</v>
      </c>
      <c r="Q197">
        <v>1</v>
      </c>
      <c r="R197">
        <f>IF(P197="기계경비", J197, 0)</f>
        <v>0</v>
      </c>
      <c r="S197">
        <f>IF(P197="운반비", J197, 0)</f>
        <v>0</v>
      </c>
      <c r="T197">
        <f>IF(P197="작업부산물", F197, 0)</f>
        <v>0</v>
      </c>
      <c r="U197">
        <f>IF(P197="관급", F197, 0)</f>
        <v>0</v>
      </c>
      <c r="V197">
        <f>IF(P197="외주비", J197, 0)</f>
        <v>0</v>
      </c>
      <c r="W197">
        <f>IF(P197="장비비", J197, 0)</f>
        <v>0</v>
      </c>
      <c r="X197">
        <f>IF(P197="폐기물처리비", L197, 0)</f>
        <v>0</v>
      </c>
      <c r="Y197">
        <f>IF(P197="가설비", J197, 0)</f>
        <v>0</v>
      </c>
      <c r="Z197">
        <f>IF(P197="잡비제외분", F197, 0)</f>
        <v>0</v>
      </c>
      <c r="AA197">
        <f>IF(P197="사급자재대", L197, 0)</f>
        <v>0</v>
      </c>
      <c r="AB197">
        <f>IF(P197="관급자재대", L197, 0)</f>
        <v>0</v>
      </c>
      <c r="AC197">
        <f>IF(P197="사용자항목1", L197, 0)</f>
        <v>0</v>
      </c>
      <c r="AD197">
        <f>IF(P197="사용자항목2", L197, 0)</f>
        <v>0</v>
      </c>
      <c r="AE197">
        <f>IF(P197="안전관리비", L197, 0)</f>
        <v>0</v>
      </c>
      <c r="AF197">
        <f>IF(P197="품질관리비", L197, 0)</f>
        <v>0</v>
      </c>
      <c r="AG197">
        <f>IF(P197="작업부산물(철거해체)", L197, 0)</f>
        <v>0</v>
      </c>
      <c r="AH197">
        <f>IF(P197="사용자항목6", L197, 0)</f>
        <v>0</v>
      </c>
      <c r="AI197">
        <f>IF(P197="사용자항목7", L197, 0)</f>
        <v>0</v>
      </c>
      <c r="AJ197">
        <f>IF(P197="사용자항목8", L197, 0)</f>
        <v>0</v>
      </c>
      <c r="AK197">
        <f>IF(P197="사용자항목9", L197, 0)</f>
        <v>0</v>
      </c>
      <c r="AL197">
        <f>IF(P197="사용자항목10", L197, 0)</f>
        <v>0</v>
      </c>
      <c r="AM197">
        <f>IF(P197="사용자항목11", L197, 0)</f>
        <v>0</v>
      </c>
      <c r="AN197">
        <f>IF(P197="사용자항목12", L197, 0)</f>
        <v>0</v>
      </c>
      <c r="AO197">
        <f>IF(P197="사용자항목13", L197, 0)</f>
        <v>0</v>
      </c>
      <c r="AP197">
        <f>IF(P197="사용자항목14", L197, 0)</f>
        <v>0</v>
      </c>
      <c r="AQ197">
        <f>IF(P197="사용자항목15", L197, 0)</f>
        <v>0</v>
      </c>
      <c r="AR197">
        <f>IF(P197="사용자항목16", L197, 0)</f>
        <v>0</v>
      </c>
      <c r="AS197">
        <f>IF(P197="사용자항목17", L197, 0)</f>
        <v>0</v>
      </c>
      <c r="AT197">
        <f>IF(P197="사용자항목18", L197, 0)</f>
        <v>0</v>
      </c>
      <c r="AU197">
        <f>IF(P197="사용자항목19", L197, 0)</f>
        <v>0</v>
      </c>
    </row>
    <row r="198" spans="1:50" ht="23.1" customHeight="1" x14ac:dyDescent="0.3">
      <c r="A198" s="8"/>
      <c r="B198" s="8"/>
      <c r="C198" s="15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50" ht="23.1" customHeight="1" x14ac:dyDescent="0.3">
      <c r="A199" s="8"/>
      <c r="B199" s="8"/>
      <c r="C199" s="15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50" ht="23.1" customHeight="1" x14ac:dyDescent="0.3">
      <c r="A200" s="8"/>
      <c r="B200" s="8"/>
      <c r="C200" s="15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50" ht="23.1" customHeight="1" x14ac:dyDescent="0.3">
      <c r="A201" s="8"/>
      <c r="B201" s="8"/>
      <c r="C201" s="15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50" ht="23.1" customHeight="1" x14ac:dyDescent="0.3">
      <c r="A202" s="8"/>
      <c r="B202" s="8"/>
      <c r="C202" s="15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50" ht="23.1" customHeight="1" x14ac:dyDescent="0.3">
      <c r="A203" s="8"/>
      <c r="B203" s="8"/>
      <c r="C203" s="15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50" ht="23.1" customHeight="1" x14ac:dyDescent="0.3">
      <c r="A204" s="8"/>
      <c r="B204" s="8"/>
      <c r="C204" s="15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50" ht="23.1" customHeight="1" x14ac:dyDescent="0.3">
      <c r="A205" s="8"/>
      <c r="B205" s="8"/>
      <c r="C205" s="15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50" ht="23.1" customHeight="1" x14ac:dyDescent="0.3">
      <c r="A206" s="8"/>
      <c r="B206" s="8"/>
      <c r="C206" s="15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50" ht="23.1" customHeight="1" x14ac:dyDescent="0.3">
      <c r="A207" s="8"/>
      <c r="B207" s="8"/>
      <c r="C207" s="15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50" ht="23.1" customHeight="1" x14ac:dyDescent="0.3">
      <c r="A208" s="8"/>
      <c r="B208" s="8"/>
      <c r="C208" s="15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50" ht="23.1" customHeight="1" x14ac:dyDescent="0.3">
      <c r="A209" s="8"/>
      <c r="B209" s="8"/>
      <c r="C209" s="15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50" ht="23.1" customHeight="1" x14ac:dyDescent="0.3">
      <c r="A210" s="11" t="s">
        <v>50</v>
      </c>
      <c r="B210" s="12"/>
      <c r="C210" s="13"/>
      <c r="D210" s="14"/>
      <c r="E210" s="14"/>
      <c r="F210" s="14">
        <f>ROUNDDOWN(SUMIF(Q197:Q209, "1", F197:F209), 0)</f>
        <v>0</v>
      </c>
      <c r="G210" s="14"/>
      <c r="H210" s="14">
        <f>ROUNDDOWN(SUMIF(Q197:Q209, "1", H197:H209), 0)</f>
        <v>0</v>
      </c>
      <c r="I210" s="14"/>
      <c r="J210" s="14">
        <f>ROUNDDOWN(SUMIF(Q197:Q209, "1", J197:J209), 0)</f>
        <v>0</v>
      </c>
      <c r="K210" s="14"/>
      <c r="L210" s="14">
        <f>F210+H210+J210</f>
        <v>0</v>
      </c>
      <c r="M210" s="14"/>
      <c r="R210">
        <f t="shared" ref="R210:AX210" si="72">ROUNDDOWN(SUM(R197:R197), 0)</f>
        <v>0</v>
      </c>
      <c r="S210">
        <f t="shared" si="72"/>
        <v>0</v>
      </c>
      <c r="T210">
        <f t="shared" si="72"/>
        <v>0</v>
      </c>
      <c r="U210">
        <f t="shared" si="72"/>
        <v>0</v>
      </c>
      <c r="V210">
        <f t="shared" si="72"/>
        <v>0</v>
      </c>
      <c r="W210">
        <f t="shared" si="72"/>
        <v>0</v>
      </c>
      <c r="X210">
        <f t="shared" si="72"/>
        <v>0</v>
      </c>
      <c r="Y210">
        <f t="shared" si="72"/>
        <v>0</v>
      </c>
      <c r="Z210">
        <f t="shared" si="72"/>
        <v>0</v>
      </c>
      <c r="AA210">
        <f t="shared" si="72"/>
        <v>0</v>
      </c>
      <c r="AB210">
        <f t="shared" si="72"/>
        <v>0</v>
      </c>
      <c r="AC210">
        <f t="shared" si="72"/>
        <v>0</v>
      </c>
      <c r="AD210">
        <f t="shared" si="72"/>
        <v>0</v>
      </c>
      <c r="AE210">
        <f t="shared" si="72"/>
        <v>0</v>
      </c>
      <c r="AF210">
        <f t="shared" si="72"/>
        <v>0</v>
      </c>
      <c r="AG210">
        <f t="shared" si="72"/>
        <v>0</v>
      </c>
      <c r="AH210">
        <f t="shared" si="72"/>
        <v>0</v>
      </c>
      <c r="AI210">
        <f t="shared" si="72"/>
        <v>0</v>
      </c>
      <c r="AJ210">
        <f t="shared" si="72"/>
        <v>0</v>
      </c>
      <c r="AK210">
        <f t="shared" si="72"/>
        <v>0</v>
      </c>
      <c r="AL210">
        <f t="shared" si="72"/>
        <v>0</v>
      </c>
      <c r="AM210">
        <f t="shared" si="72"/>
        <v>0</v>
      </c>
      <c r="AN210">
        <f t="shared" si="72"/>
        <v>0</v>
      </c>
      <c r="AO210">
        <f t="shared" si="72"/>
        <v>0</v>
      </c>
      <c r="AP210">
        <f t="shared" si="72"/>
        <v>0</v>
      </c>
      <c r="AQ210">
        <f t="shared" si="72"/>
        <v>0</v>
      </c>
      <c r="AR210">
        <f t="shared" si="72"/>
        <v>0</v>
      </c>
      <c r="AS210">
        <f t="shared" si="72"/>
        <v>0</v>
      </c>
      <c r="AT210">
        <f t="shared" si="72"/>
        <v>0</v>
      </c>
      <c r="AU210">
        <f t="shared" si="72"/>
        <v>0</v>
      </c>
      <c r="AV210">
        <f t="shared" si="72"/>
        <v>0</v>
      </c>
      <c r="AW210">
        <f t="shared" si="72"/>
        <v>0</v>
      </c>
      <c r="AX210">
        <f t="shared" si="72"/>
        <v>0</v>
      </c>
    </row>
    <row r="211" spans="1:50" ht="23.1" customHeight="1" x14ac:dyDescent="0.3">
      <c r="A211" s="54" t="s">
        <v>129</v>
      </c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</row>
    <row r="212" spans="1:50" ht="23.1" customHeight="1" x14ac:dyDescent="0.3">
      <c r="A212" s="7" t="s">
        <v>66</v>
      </c>
      <c r="B212" s="7" t="s">
        <v>67</v>
      </c>
      <c r="C212" s="9" t="s">
        <v>6</v>
      </c>
      <c r="D212" s="10">
        <v>104.97</v>
      </c>
      <c r="E212" s="10"/>
      <c r="F212" s="10"/>
      <c r="G212" s="10"/>
      <c r="H212" s="10"/>
      <c r="I212" s="10"/>
      <c r="J212" s="10"/>
      <c r="K212" s="10"/>
      <c r="L212" s="10"/>
      <c r="M212" s="16"/>
      <c r="O212" t="str">
        <f>""</f>
        <v/>
      </c>
      <c r="P212" s="1" t="s">
        <v>48</v>
      </c>
      <c r="Q212">
        <v>1</v>
      </c>
      <c r="R212">
        <f>IF(P212="기계경비", J212, 0)</f>
        <v>0</v>
      </c>
      <c r="S212">
        <f>IF(P212="운반비", J212, 0)</f>
        <v>0</v>
      </c>
      <c r="T212">
        <f>IF(P212="작업부산물", F212, 0)</f>
        <v>0</v>
      </c>
      <c r="U212">
        <f>IF(P212="관급", F212, 0)</f>
        <v>0</v>
      </c>
      <c r="V212">
        <f>IF(P212="외주비", J212, 0)</f>
        <v>0</v>
      </c>
      <c r="W212">
        <f>IF(P212="장비비", J212, 0)</f>
        <v>0</v>
      </c>
      <c r="X212">
        <f>IF(P212="폐기물처리비", L212, 0)</f>
        <v>0</v>
      </c>
      <c r="Y212">
        <f>IF(P212="가설비", J212, 0)</f>
        <v>0</v>
      </c>
      <c r="Z212">
        <f>IF(P212="잡비제외분", F212, 0)</f>
        <v>0</v>
      </c>
      <c r="AA212">
        <f>IF(P212="사급자재대", L212, 0)</f>
        <v>0</v>
      </c>
      <c r="AB212">
        <f>IF(P212="관급자재대", L212, 0)</f>
        <v>0</v>
      </c>
      <c r="AC212">
        <f>IF(P212="사용자항목1", L212, 0)</f>
        <v>0</v>
      </c>
      <c r="AD212">
        <f>IF(P212="사용자항목2", L212, 0)</f>
        <v>0</v>
      </c>
      <c r="AE212">
        <f>IF(P212="안전관리비", L212, 0)</f>
        <v>0</v>
      </c>
      <c r="AF212">
        <f>IF(P212="품질관리비", L212, 0)</f>
        <v>0</v>
      </c>
      <c r="AG212">
        <f>IF(P212="작업부산물(철거해체)", L212, 0)</f>
        <v>0</v>
      </c>
      <c r="AH212">
        <f>IF(P212="사용자항목6", L212, 0)</f>
        <v>0</v>
      </c>
      <c r="AI212">
        <f>IF(P212="사용자항목7", L212, 0)</f>
        <v>0</v>
      </c>
      <c r="AJ212">
        <f>IF(P212="사용자항목8", L212, 0)</f>
        <v>0</v>
      </c>
      <c r="AK212">
        <f>IF(P212="사용자항목9", L212, 0)</f>
        <v>0</v>
      </c>
      <c r="AL212">
        <f>IF(P212="사용자항목10", L212, 0)</f>
        <v>0</v>
      </c>
      <c r="AM212">
        <f>IF(P212="사용자항목11", L212, 0)</f>
        <v>0</v>
      </c>
      <c r="AN212">
        <f>IF(P212="사용자항목12", L212, 0)</f>
        <v>0</v>
      </c>
      <c r="AO212">
        <f>IF(P212="사용자항목13", L212, 0)</f>
        <v>0</v>
      </c>
      <c r="AP212">
        <f>IF(P212="사용자항목14", L212, 0)</f>
        <v>0</v>
      </c>
      <c r="AQ212">
        <f>IF(P212="사용자항목15", L212, 0)</f>
        <v>0</v>
      </c>
      <c r="AR212">
        <f>IF(P212="사용자항목16", L212, 0)</f>
        <v>0</v>
      </c>
      <c r="AS212">
        <f>IF(P212="사용자항목17", L212, 0)</f>
        <v>0</v>
      </c>
      <c r="AT212">
        <f>IF(P212="사용자항목18", L212, 0)</f>
        <v>0</v>
      </c>
      <c r="AU212">
        <f>IF(P212="사용자항목19", L212, 0)</f>
        <v>0</v>
      </c>
    </row>
    <row r="213" spans="1:50" ht="23.1" customHeight="1" x14ac:dyDescent="0.3">
      <c r="A213" s="8"/>
      <c r="B213" s="8"/>
      <c r="C213" s="15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50" ht="23.1" customHeight="1" x14ac:dyDescent="0.3">
      <c r="A214" s="8"/>
      <c r="B214" s="8"/>
      <c r="C214" s="15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50" ht="23.1" customHeight="1" x14ac:dyDescent="0.3">
      <c r="A215" s="8"/>
      <c r="B215" s="8"/>
      <c r="C215" s="15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50" ht="23.1" customHeight="1" x14ac:dyDescent="0.3">
      <c r="A216" s="8"/>
      <c r="B216" s="8"/>
      <c r="C216" s="15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50" ht="23.1" customHeight="1" x14ac:dyDescent="0.3">
      <c r="A217" s="8"/>
      <c r="B217" s="8"/>
      <c r="C217" s="15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50" ht="23.1" customHeight="1" x14ac:dyDescent="0.3">
      <c r="A218" s="8"/>
      <c r="B218" s="8"/>
      <c r="C218" s="15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50" ht="23.1" customHeight="1" x14ac:dyDescent="0.3">
      <c r="A219" s="8"/>
      <c r="B219" s="8"/>
      <c r="C219" s="15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50" ht="23.1" customHeight="1" x14ac:dyDescent="0.3">
      <c r="A220" s="8"/>
      <c r="B220" s="8"/>
      <c r="C220" s="15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50" ht="23.1" customHeight="1" x14ac:dyDescent="0.3">
      <c r="A221" s="8"/>
      <c r="B221" s="8"/>
      <c r="C221" s="15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50" ht="23.1" customHeight="1" x14ac:dyDescent="0.3">
      <c r="A222" s="8"/>
      <c r="B222" s="8"/>
      <c r="C222" s="15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50" ht="23.1" customHeight="1" x14ac:dyDescent="0.3">
      <c r="A223" s="8"/>
      <c r="B223" s="8"/>
      <c r="C223" s="15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50" ht="23.1" customHeight="1" x14ac:dyDescent="0.3">
      <c r="A224" s="8"/>
      <c r="B224" s="8"/>
      <c r="C224" s="15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50" ht="23.1" customHeight="1" x14ac:dyDescent="0.3">
      <c r="A225" s="8"/>
      <c r="B225" s="8"/>
      <c r="C225" s="15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50" ht="23.1" customHeight="1" x14ac:dyDescent="0.3">
      <c r="A226" s="11" t="s">
        <v>50</v>
      </c>
      <c r="B226" s="12"/>
      <c r="C226" s="13"/>
      <c r="D226" s="14"/>
      <c r="E226" s="14"/>
      <c r="F226" s="14">
        <f>ROUNDDOWN(SUMIF(Q212:Q225, "1", F212:F225), 0)</f>
        <v>0</v>
      </c>
      <c r="G226" s="14"/>
      <c r="H226" s="14">
        <f>ROUNDDOWN(SUMIF(Q212:Q225, "1", H212:H225), 0)</f>
        <v>0</v>
      </c>
      <c r="I226" s="14"/>
      <c r="J226" s="14">
        <f>ROUNDDOWN(SUMIF(Q212:Q225, "1", J212:J225), 0)</f>
        <v>0</v>
      </c>
      <c r="K226" s="14"/>
      <c r="L226" s="14">
        <f>F226+H226+J226</f>
        <v>0</v>
      </c>
      <c r="M226" s="14"/>
      <c r="R226">
        <f t="shared" ref="R226:AX226" si="73">ROUNDDOWN(SUM(R212:R212), 0)</f>
        <v>0</v>
      </c>
      <c r="S226">
        <f t="shared" si="73"/>
        <v>0</v>
      </c>
      <c r="T226">
        <f t="shared" si="73"/>
        <v>0</v>
      </c>
      <c r="U226">
        <f t="shared" si="73"/>
        <v>0</v>
      </c>
      <c r="V226">
        <f t="shared" si="73"/>
        <v>0</v>
      </c>
      <c r="W226">
        <f t="shared" si="73"/>
        <v>0</v>
      </c>
      <c r="X226">
        <f t="shared" si="73"/>
        <v>0</v>
      </c>
      <c r="Y226">
        <f t="shared" si="73"/>
        <v>0</v>
      </c>
      <c r="Z226">
        <f t="shared" si="73"/>
        <v>0</v>
      </c>
      <c r="AA226">
        <f t="shared" si="73"/>
        <v>0</v>
      </c>
      <c r="AB226">
        <f t="shared" si="73"/>
        <v>0</v>
      </c>
      <c r="AC226">
        <f t="shared" si="73"/>
        <v>0</v>
      </c>
      <c r="AD226">
        <f t="shared" si="73"/>
        <v>0</v>
      </c>
      <c r="AE226">
        <f t="shared" si="73"/>
        <v>0</v>
      </c>
      <c r="AF226">
        <f t="shared" si="73"/>
        <v>0</v>
      </c>
      <c r="AG226">
        <f t="shared" si="73"/>
        <v>0</v>
      </c>
      <c r="AH226">
        <f t="shared" si="73"/>
        <v>0</v>
      </c>
      <c r="AI226">
        <f t="shared" si="73"/>
        <v>0</v>
      </c>
      <c r="AJ226">
        <f t="shared" si="73"/>
        <v>0</v>
      </c>
      <c r="AK226">
        <f t="shared" si="73"/>
        <v>0</v>
      </c>
      <c r="AL226">
        <f t="shared" si="73"/>
        <v>0</v>
      </c>
      <c r="AM226">
        <f t="shared" si="73"/>
        <v>0</v>
      </c>
      <c r="AN226">
        <f t="shared" si="73"/>
        <v>0</v>
      </c>
      <c r="AO226">
        <f t="shared" si="73"/>
        <v>0</v>
      </c>
      <c r="AP226">
        <f t="shared" si="73"/>
        <v>0</v>
      </c>
      <c r="AQ226">
        <f t="shared" si="73"/>
        <v>0</v>
      </c>
      <c r="AR226">
        <f t="shared" si="73"/>
        <v>0</v>
      </c>
      <c r="AS226">
        <f t="shared" si="73"/>
        <v>0</v>
      </c>
      <c r="AT226">
        <f t="shared" si="73"/>
        <v>0</v>
      </c>
      <c r="AU226">
        <f t="shared" si="73"/>
        <v>0</v>
      </c>
      <c r="AV226">
        <f t="shared" si="73"/>
        <v>0</v>
      </c>
      <c r="AW226">
        <f t="shared" si="73"/>
        <v>0</v>
      </c>
      <c r="AX226">
        <f t="shared" si="73"/>
        <v>0</v>
      </c>
    </row>
    <row r="227" spans="1:50" ht="23.1" customHeight="1" x14ac:dyDescent="0.3">
      <c r="A227" s="54" t="s">
        <v>130</v>
      </c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</row>
    <row r="228" spans="1:50" ht="23.1" customHeight="1" x14ac:dyDescent="0.3">
      <c r="A228" s="7" t="s">
        <v>77</v>
      </c>
      <c r="B228" s="7" t="s">
        <v>78</v>
      </c>
      <c r="C228" s="9" t="s">
        <v>6</v>
      </c>
      <c r="D228" s="10">
        <v>28.8</v>
      </c>
      <c r="E228" s="10"/>
      <c r="F228" s="10"/>
      <c r="G228" s="10"/>
      <c r="H228" s="10"/>
      <c r="I228" s="10"/>
      <c r="J228" s="10"/>
      <c r="K228" s="10"/>
      <c r="L228" s="10"/>
      <c r="M228" s="16"/>
      <c r="O228" t="str">
        <f>""</f>
        <v/>
      </c>
      <c r="P228" s="1" t="s">
        <v>48</v>
      </c>
      <c r="Q228">
        <v>1</v>
      </c>
      <c r="R228">
        <f>IF(P228="기계경비", J228, 0)</f>
        <v>0</v>
      </c>
      <c r="S228">
        <f>IF(P228="운반비", J228, 0)</f>
        <v>0</v>
      </c>
      <c r="T228">
        <f>IF(P228="작업부산물", F228, 0)</f>
        <v>0</v>
      </c>
      <c r="U228">
        <f>IF(P228="관급", F228, 0)</f>
        <v>0</v>
      </c>
      <c r="V228">
        <f>IF(P228="외주비", J228, 0)</f>
        <v>0</v>
      </c>
      <c r="W228">
        <f>IF(P228="장비비", J228, 0)</f>
        <v>0</v>
      </c>
      <c r="X228">
        <f>IF(P228="폐기물처리비", L228, 0)</f>
        <v>0</v>
      </c>
      <c r="Y228">
        <f>IF(P228="가설비", J228, 0)</f>
        <v>0</v>
      </c>
      <c r="Z228">
        <f>IF(P228="잡비제외분", F228, 0)</f>
        <v>0</v>
      </c>
      <c r="AA228">
        <f>IF(P228="사급자재대", L228, 0)</f>
        <v>0</v>
      </c>
      <c r="AB228">
        <f>IF(P228="관급자재대", L228, 0)</f>
        <v>0</v>
      </c>
      <c r="AC228">
        <f>IF(P228="사용자항목1", L228, 0)</f>
        <v>0</v>
      </c>
      <c r="AD228">
        <f>IF(P228="사용자항목2", L228, 0)</f>
        <v>0</v>
      </c>
      <c r="AE228">
        <f>IF(P228="안전관리비", L228, 0)</f>
        <v>0</v>
      </c>
      <c r="AF228">
        <f>IF(P228="품질관리비", L228, 0)</f>
        <v>0</v>
      </c>
      <c r="AG228">
        <f>IF(P228="작업부산물(철거해체)", L228, 0)</f>
        <v>0</v>
      </c>
      <c r="AH228">
        <f>IF(P228="사용자항목6", L228, 0)</f>
        <v>0</v>
      </c>
      <c r="AI228">
        <f>IF(P228="사용자항목7", L228, 0)</f>
        <v>0</v>
      </c>
      <c r="AJ228">
        <f>IF(P228="사용자항목8", L228, 0)</f>
        <v>0</v>
      </c>
      <c r="AK228">
        <f>IF(P228="사용자항목9", L228, 0)</f>
        <v>0</v>
      </c>
      <c r="AL228">
        <f>IF(P228="사용자항목10", L228, 0)</f>
        <v>0</v>
      </c>
      <c r="AM228">
        <f>IF(P228="사용자항목11", L228, 0)</f>
        <v>0</v>
      </c>
      <c r="AN228">
        <f>IF(P228="사용자항목12", L228, 0)</f>
        <v>0</v>
      </c>
      <c r="AO228">
        <f>IF(P228="사용자항목13", L228, 0)</f>
        <v>0</v>
      </c>
      <c r="AP228">
        <f>IF(P228="사용자항목14", L228, 0)</f>
        <v>0</v>
      </c>
      <c r="AQ228">
        <f>IF(P228="사용자항목15", L228, 0)</f>
        <v>0</v>
      </c>
      <c r="AR228">
        <f>IF(P228="사용자항목16", L228, 0)</f>
        <v>0</v>
      </c>
      <c r="AS228">
        <f>IF(P228="사용자항목17", L228, 0)</f>
        <v>0</v>
      </c>
      <c r="AT228">
        <f>IF(P228="사용자항목18", L228, 0)</f>
        <v>0</v>
      </c>
      <c r="AU228">
        <f>IF(P228="사용자항목19", L228, 0)</f>
        <v>0</v>
      </c>
    </row>
    <row r="229" spans="1:50" ht="23.1" customHeight="1" x14ac:dyDescent="0.3">
      <c r="A229" s="7" t="s">
        <v>79</v>
      </c>
      <c r="B229" s="8"/>
      <c r="C229" s="9" t="s">
        <v>6</v>
      </c>
      <c r="D229" s="10">
        <v>36.4</v>
      </c>
      <c r="E229" s="10"/>
      <c r="F229" s="10"/>
      <c r="G229" s="10"/>
      <c r="H229" s="10"/>
      <c r="I229" s="10"/>
      <c r="J229" s="10"/>
      <c r="K229" s="10"/>
      <c r="L229" s="10"/>
      <c r="M229" s="16"/>
      <c r="O229" t="str">
        <f>""</f>
        <v/>
      </c>
      <c r="P229" s="1" t="s">
        <v>48</v>
      </c>
      <c r="Q229">
        <v>1</v>
      </c>
      <c r="R229">
        <f>IF(P229="기계경비", J229, 0)</f>
        <v>0</v>
      </c>
      <c r="S229">
        <f>IF(P229="운반비", J229, 0)</f>
        <v>0</v>
      </c>
      <c r="T229">
        <f>IF(P229="작업부산물", F229, 0)</f>
        <v>0</v>
      </c>
      <c r="U229">
        <f>IF(P229="관급", F229, 0)</f>
        <v>0</v>
      </c>
      <c r="V229">
        <f>IF(P229="외주비", J229, 0)</f>
        <v>0</v>
      </c>
      <c r="W229">
        <f>IF(P229="장비비", J229, 0)</f>
        <v>0</v>
      </c>
      <c r="X229">
        <f>IF(P229="폐기물처리비", L229, 0)</f>
        <v>0</v>
      </c>
      <c r="Y229">
        <f>IF(P229="가설비", J229, 0)</f>
        <v>0</v>
      </c>
      <c r="Z229">
        <f>IF(P229="잡비제외분", F229, 0)</f>
        <v>0</v>
      </c>
      <c r="AA229">
        <f>IF(P229="사급자재대", L229, 0)</f>
        <v>0</v>
      </c>
      <c r="AB229">
        <f>IF(P229="관급자재대", L229, 0)</f>
        <v>0</v>
      </c>
      <c r="AC229">
        <f>IF(P229="사용자항목1", L229, 0)</f>
        <v>0</v>
      </c>
      <c r="AD229">
        <f>IF(P229="사용자항목2", L229, 0)</f>
        <v>0</v>
      </c>
      <c r="AE229">
        <f>IF(P229="안전관리비", L229, 0)</f>
        <v>0</v>
      </c>
      <c r="AF229">
        <f>IF(P229="품질관리비", L229, 0)</f>
        <v>0</v>
      </c>
      <c r="AG229">
        <f>IF(P229="작업부산물(철거해체)", L229, 0)</f>
        <v>0</v>
      </c>
      <c r="AH229">
        <f>IF(P229="사용자항목6", L229, 0)</f>
        <v>0</v>
      </c>
      <c r="AI229">
        <f>IF(P229="사용자항목7", L229, 0)</f>
        <v>0</v>
      </c>
      <c r="AJ229">
        <f>IF(P229="사용자항목8", L229, 0)</f>
        <v>0</v>
      </c>
      <c r="AK229">
        <f>IF(P229="사용자항목9", L229, 0)</f>
        <v>0</v>
      </c>
      <c r="AL229">
        <f>IF(P229="사용자항목10", L229, 0)</f>
        <v>0</v>
      </c>
      <c r="AM229">
        <f>IF(P229="사용자항목11", L229, 0)</f>
        <v>0</v>
      </c>
      <c r="AN229">
        <f>IF(P229="사용자항목12", L229, 0)</f>
        <v>0</v>
      </c>
      <c r="AO229">
        <f>IF(P229="사용자항목13", L229, 0)</f>
        <v>0</v>
      </c>
      <c r="AP229">
        <f>IF(P229="사용자항목14", L229, 0)</f>
        <v>0</v>
      </c>
      <c r="AQ229">
        <f>IF(P229="사용자항목15", L229, 0)</f>
        <v>0</v>
      </c>
      <c r="AR229">
        <f>IF(P229="사용자항목16", L229, 0)</f>
        <v>0</v>
      </c>
      <c r="AS229">
        <f>IF(P229="사용자항목17", L229, 0)</f>
        <v>0</v>
      </c>
      <c r="AT229">
        <f>IF(P229="사용자항목18", L229, 0)</f>
        <v>0</v>
      </c>
      <c r="AU229">
        <f>IF(P229="사용자항목19", L229, 0)</f>
        <v>0</v>
      </c>
    </row>
    <row r="230" spans="1:50" ht="23.1" customHeight="1" x14ac:dyDescent="0.3">
      <c r="A230" s="8"/>
      <c r="B230" s="8"/>
      <c r="C230" s="15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50" ht="23.1" customHeight="1" x14ac:dyDescent="0.3">
      <c r="A231" s="8"/>
      <c r="B231" s="8"/>
      <c r="C231" s="15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50" ht="23.1" customHeight="1" x14ac:dyDescent="0.3">
      <c r="A232" s="8"/>
      <c r="B232" s="8"/>
      <c r="C232" s="15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50" ht="23.1" customHeight="1" x14ac:dyDescent="0.3">
      <c r="A233" s="8"/>
      <c r="B233" s="8"/>
      <c r="C233" s="15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50" ht="23.1" customHeight="1" x14ac:dyDescent="0.3">
      <c r="A234" s="8"/>
      <c r="B234" s="8"/>
      <c r="C234" s="15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50" ht="23.1" customHeight="1" x14ac:dyDescent="0.3">
      <c r="A235" s="8"/>
      <c r="B235" s="8"/>
      <c r="C235" s="15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50" ht="23.1" customHeight="1" x14ac:dyDescent="0.3">
      <c r="A236" s="8"/>
      <c r="B236" s="8"/>
      <c r="C236" s="15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50" ht="23.1" customHeight="1" x14ac:dyDescent="0.3">
      <c r="A237" s="8"/>
      <c r="B237" s="8"/>
      <c r="C237" s="15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50" ht="23.1" customHeight="1" x14ac:dyDescent="0.3">
      <c r="A238" s="8"/>
      <c r="B238" s="8"/>
      <c r="C238" s="15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50" ht="23.1" customHeight="1" x14ac:dyDescent="0.3">
      <c r="A239" s="8"/>
      <c r="B239" s="8"/>
      <c r="C239" s="15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50" ht="23.1" customHeight="1" x14ac:dyDescent="0.3">
      <c r="A240" s="8"/>
      <c r="B240" s="8"/>
      <c r="C240" s="15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50" ht="23.1" customHeight="1" x14ac:dyDescent="0.3">
      <c r="A241" s="8"/>
      <c r="B241" s="8"/>
      <c r="C241" s="15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50" ht="23.1" customHeight="1" x14ac:dyDescent="0.3">
      <c r="A242" s="11" t="s">
        <v>50</v>
      </c>
      <c r="B242" s="12"/>
      <c r="C242" s="13"/>
      <c r="D242" s="14"/>
      <c r="E242" s="14"/>
      <c r="F242" s="14">
        <f>ROUNDDOWN(SUMIF(Q228:Q241, "1", F228:F241), 0)</f>
        <v>0</v>
      </c>
      <c r="G242" s="14"/>
      <c r="H242" s="14">
        <f>ROUNDDOWN(SUMIF(Q228:Q241, "1", H228:H241), 0)</f>
        <v>0</v>
      </c>
      <c r="I242" s="14"/>
      <c r="J242" s="14">
        <f>ROUNDDOWN(SUMIF(Q228:Q241, "1", J228:J241), 0)</f>
        <v>0</v>
      </c>
      <c r="K242" s="14"/>
      <c r="L242" s="14">
        <f>F242+H242+J242</f>
        <v>0</v>
      </c>
      <c r="M242" s="14"/>
      <c r="R242">
        <f t="shared" ref="R242:AX242" si="74">ROUNDDOWN(SUM(R228:R229), 0)</f>
        <v>0</v>
      </c>
      <c r="S242">
        <f t="shared" si="74"/>
        <v>0</v>
      </c>
      <c r="T242">
        <f t="shared" si="74"/>
        <v>0</v>
      </c>
      <c r="U242">
        <f t="shared" si="74"/>
        <v>0</v>
      </c>
      <c r="V242">
        <f t="shared" si="74"/>
        <v>0</v>
      </c>
      <c r="W242">
        <f t="shared" si="74"/>
        <v>0</v>
      </c>
      <c r="X242">
        <f t="shared" si="74"/>
        <v>0</v>
      </c>
      <c r="Y242">
        <f t="shared" si="74"/>
        <v>0</v>
      </c>
      <c r="Z242">
        <f t="shared" si="74"/>
        <v>0</v>
      </c>
      <c r="AA242">
        <f t="shared" si="74"/>
        <v>0</v>
      </c>
      <c r="AB242">
        <f t="shared" si="74"/>
        <v>0</v>
      </c>
      <c r="AC242">
        <f t="shared" si="74"/>
        <v>0</v>
      </c>
      <c r="AD242">
        <f t="shared" si="74"/>
        <v>0</v>
      </c>
      <c r="AE242">
        <f t="shared" si="74"/>
        <v>0</v>
      </c>
      <c r="AF242">
        <f t="shared" si="74"/>
        <v>0</v>
      </c>
      <c r="AG242">
        <f t="shared" si="74"/>
        <v>0</v>
      </c>
      <c r="AH242">
        <f t="shared" si="74"/>
        <v>0</v>
      </c>
      <c r="AI242">
        <f t="shared" si="74"/>
        <v>0</v>
      </c>
      <c r="AJ242">
        <f t="shared" si="74"/>
        <v>0</v>
      </c>
      <c r="AK242">
        <f t="shared" si="74"/>
        <v>0</v>
      </c>
      <c r="AL242">
        <f t="shared" si="74"/>
        <v>0</v>
      </c>
      <c r="AM242">
        <f t="shared" si="74"/>
        <v>0</v>
      </c>
      <c r="AN242">
        <f t="shared" si="74"/>
        <v>0</v>
      </c>
      <c r="AO242">
        <f t="shared" si="74"/>
        <v>0</v>
      </c>
      <c r="AP242">
        <f t="shared" si="74"/>
        <v>0</v>
      </c>
      <c r="AQ242">
        <f t="shared" si="74"/>
        <v>0</v>
      </c>
      <c r="AR242">
        <f t="shared" si="74"/>
        <v>0</v>
      </c>
      <c r="AS242">
        <f t="shared" si="74"/>
        <v>0</v>
      </c>
      <c r="AT242">
        <f t="shared" si="74"/>
        <v>0</v>
      </c>
      <c r="AU242">
        <f t="shared" si="74"/>
        <v>0</v>
      </c>
      <c r="AV242">
        <f t="shared" si="74"/>
        <v>0</v>
      </c>
      <c r="AW242">
        <f t="shared" si="74"/>
        <v>0</v>
      </c>
      <c r="AX242">
        <f t="shared" si="74"/>
        <v>0</v>
      </c>
    </row>
    <row r="243" spans="1:50" ht="23.1" customHeight="1" x14ac:dyDescent="0.3">
      <c r="A243" s="54" t="s">
        <v>131</v>
      </c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</row>
    <row r="244" spans="1:50" ht="23.1" customHeight="1" x14ac:dyDescent="0.3">
      <c r="A244" s="7" t="s">
        <v>31</v>
      </c>
      <c r="B244" s="7" t="s">
        <v>32</v>
      </c>
      <c r="C244" s="9" t="s">
        <v>33</v>
      </c>
      <c r="D244" s="10">
        <v>5</v>
      </c>
      <c r="E244" s="10">
        <v>0</v>
      </c>
      <c r="F244" s="10"/>
      <c r="G244" s="10"/>
      <c r="H244" s="10"/>
      <c r="I244" s="10"/>
      <c r="J244" s="10"/>
      <c r="K244" s="10"/>
      <c r="L244" s="10"/>
      <c r="M244" s="16"/>
      <c r="O244" t="str">
        <f>"03"</f>
        <v>03</v>
      </c>
      <c r="P244" s="1" t="s">
        <v>48</v>
      </c>
      <c r="Q244">
        <v>1</v>
      </c>
      <c r="R244">
        <f>IF(P244="기계경비", J244, 0)</f>
        <v>0</v>
      </c>
      <c r="S244">
        <f>IF(P244="운반비", J244, 0)</f>
        <v>0</v>
      </c>
      <c r="T244">
        <f>IF(P244="작업부산물", F244, 0)</f>
        <v>0</v>
      </c>
      <c r="U244">
        <f>IF(P244="관급", F244, 0)</f>
        <v>0</v>
      </c>
      <c r="V244">
        <f>IF(P244="외주비", J244, 0)</f>
        <v>0</v>
      </c>
      <c r="W244">
        <f>IF(P244="장비비", J244, 0)</f>
        <v>0</v>
      </c>
      <c r="X244">
        <f>IF(P244="폐기물처리비", L244, 0)</f>
        <v>0</v>
      </c>
      <c r="Y244">
        <f>IF(P244="가설비", J244, 0)</f>
        <v>0</v>
      </c>
      <c r="Z244">
        <f>IF(P244="잡비제외분", F244, 0)</f>
        <v>0</v>
      </c>
      <c r="AA244">
        <f>IF(P244="사급자재대", L244, 0)</f>
        <v>0</v>
      </c>
      <c r="AB244">
        <f>IF(P244="관급자재대", L244, 0)</f>
        <v>0</v>
      </c>
      <c r="AC244">
        <f>IF(P244="사용자항목1", L244, 0)</f>
        <v>0</v>
      </c>
      <c r="AD244">
        <f>IF(P244="사용자항목2", L244, 0)</f>
        <v>0</v>
      </c>
      <c r="AE244">
        <f>IF(P244="안전관리비", L244, 0)</f>
        <v>0</v>
      </c>
      <c r="AF244">
        <f>IF(P244="품질관리비", L244, 0)</f>
        <v>0</v>
      </c>
      <c r="AG244">
        <f>IF(P244="작업부산물(철거해체)", L244, 0)</f>
        <v>0</v>
      </c>
      <c r="AH244">
        <f>IF(P244="사용자항목6", L244, 0)</f>
        <v>0</v>
      </c>
      <c r="AI244">
        <f>IF(P244="사용자항목7", L244, 0)</f>
        <v>0</v>
      </c>
      <c r="AJ244">
        <f>IF(P244="사용자항목8", L244, 0)</f>
        <v>0</v>
      </c>
      <c r="AK244">
        <f>IF(P244="사용자항목9", L244, 0)</f>
        <v>0</v>
      </c>
      <c r="AL244">
        <f>IF(P244="사용자항목10", L244, 0)</f>
        <v>0</v>
      </c>
      <c r="AM244">
        <f>IF(P244="사용자항목11", L244, 0)</f>
        <v>0</v>
      </c>
      <c r="AN244">
        <f>IF(P244="사용자항목12", L244, 0)</f>
        <v>0</v>
      </c>
      <c r="AO244">
        <f>IF(P244="사용자항목13", L244, 0)</f>
        <v>0</v>
      </c>
      <c r="AP244">
        <f>IF(P244="사용자항목14", L244, 0)</f>
        <v>0</v>
      </c>
      <c r="AQ244">
        <f>IF(P244="사용자항목15", L244, 0)</f>
        <v>0</v>
      </c>
      <c r="AR244">
        <f>IF(P244="사용자항목16", L244, 0)</f>
        <v>0</v>
      </c>
      <c r="AS244">
        <f>IF(P244="사용자항목17", L244, 0)</f>
        <v>0</v>
      </c>
      <c r="AT244">
        <f>IF(P244="사용자항목18", L244, 0)</f>
        <v>0</v>
      </c>
      <c r="AU244">
        <f>IF(P244="사용자항목19", L244, 0)</f>
        <v>0</v>
      </c>
    </row>
    <row r="245" spans="1:50" ht="23.1" customHeight="1" x14ac:dyDescent="0.3">
      <c r="A245" s="7" t="s">
        <v>28</v>
      </c>
      <c r="B245" s="7" t="s">
        <v>29</v>
      </c>
      <c r="C245" s="9" t="s">
        <v>30</v>
      </c>
      <c r="D245" s="10">
        <v>5</v>
      </c>
      <c r="E245" s="10">
        <v>0</v>
      </c>
      <c r="F245" s="10"/>
      <c r="G245" s="10"/>
      <c r="H245" s="10"/>
      <c r="I245" s="10"/>
      <c r="J245" s="10"/>
      <c r="K245" s="10"/>
      <c r="L245" s="10"/>
      <c r="M245" s="16"/>
      <c r="O245" t="str">
        <f>"03"</f>
        <v>03</v>
      </c>
      <c r="P245" s="1" t="s">
        <v>48</v>
      </c>
      <c r="Q245">
        <v>1</v>
      </c>
      <c r="R245">
        <f>IF(P245="기계경비", J245, 0)</f>
        <v>0</v>
      </c>
      <c r="S245">
        <f>IF(P245="운반비", J245, 0)</f>
        <v>0</v>
      </c>
      <c r="T245">
        <f>IF(P245="작업부산물", F245, 0)</f>
        <v>0</v>
      </c>
      <c r="U245">
        <f>IF(P245="관급", F245, 0)</f>
        <v>0</v>
      </c>
      <c r="V245">
        <f>IF(P245="외주비", J245, 0)</f>
        <v>0</v>
      </c>
      <c r="W245">
        <f>IF(P245="장비비", J245, 0)</f>
        <v>0</v>
      </c>
      <c r="X245">
        <f>IF(P245="폐기물처리비", L245, 0)</f>
        <v>0</v>
      </c>
      <c r="Y245">
        <f>IF(P245="가설비", J245, 0)</f>
        <v>0</v>
      </c>
      <c r="Z245">
        <f>IF(P245="잡비제외분", F245, 0)</f>
        <v>0</v>
      </c>
      <c r="AA245">
        <f>IF(P245="사급자재대", L245, 0)</f>
        <v>0</v>
      </c>
      <c r="AB245">
        <f>IF(P245="관급자재대", L245, 0)</f>
        <v>0</v>
      </c>
      <c r="AC245">
        <f>IF(P245="사용자항목1", L245, 0)</f>
        <v>0</v>
      </c>
      <c r="AD245">
        <f>IF(P245="사용자항목2", L245, 0)</f>
        <v>0</v>
      </c>
      <c r="AE245">
        <f>IF(P245="안전관리비", L245, 0)</f>
        <v>0</v>
      </c>
      <c r="AF245">
        <f>IF(P245="품질관리비", L245, 0)</f>
        <v>0</v>
      </c>
      <c r="AG245">
        <f>IF(P245="작업부산물(철거해체)", L245, 0)</f>
        <v>0</v>
      </c>
      <c r="AH245">
        <f>IF(P245="사용자항목6", L245, 0)</f>
        <v>0</v>
      </c>
      <c r="AI245">
        <f>IF(P245="사용자항목7", L245, 0)</f>
        <v>0</v>
      </c>
      <c r="AJ245">
        <f>IF(P245="사용자항목8", L245, 0)</f>
        <v>0</v>
      </c>
      <c r="AK245">
        <f>IF(P245="사용자항목9", L245, 0)</f>
        <v>0</v>
      </c>
      <c r="AL245">
        <f>IF(P245="사용자항목10", L245, 0)</f>
        <v>0</v>
      </c>
      <c r="AM245">
        <f>IF(P245="사용자항목11", L245, 0)</f>
        <v>0</v>
      </c>
      <c r="AN245">
        <f>IF(P245="사용자항목12", L245, 0)</f>
        <v>0</v>
      </c>
      <c r="AO245">
        <f>IF(P245="사용자항목13", L245, 0)</f>
        <v>0</v>
      </c>
      <c r="AP245">
        <f>IF(P245="사용자항목14", L245, 0)</f>
        <v>0</v>
      </c>
      <c r="AQ245">
        <f>IF(P245="사용자항목15", L245, 0)</f>
        <v>0</v>
      </c>
      <c r="AR245">
        <f>IF(P245="사용자항목16", L245, 0)</f>
        <v>0</v>
      </c>
      <c r="AS245">
        <f>IF(P245="사용자항목17", L245, 0)</f>
        <v>0</v>
      </c>
      <c r="AT245">
        <f>IF(P245="사용자항목18", L245, 0)</f>
        <v>0</v>
      </c>
      <c r="AU245">
        <f>IF(P245="사용자항목19", L245, 0)</f>
        <v>0</v>
      </c>
    </row>
    <row r="246" spans="1:50" ht="23.1" customHeight="1" x14ac:dyDescent="0.3">
      <c r="A246" s="8"/>
      <c r="B246" s="8"/>
      <c r="C246" s="15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50" ht="23.1" customHeight="1" x14ac:dyDescent="0.3">
      <c r="A247" s="8"/>
      <c r="B247" s="8"/>
      <c r="C247" s="15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50" ht="23.1" customHeight="1" x14ac:dyDescent="0.3">
      <c r="A248" s="8"/>
      <c r="B248" s="8"/>
      <c r="C248" s="15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50" ht="23.1" customHeight="1" x14ac:dyDescent="0.3">
      <c r="A249" s="8"/>
      <c r="B249" s="8"/>
      <c r="C249" s="15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50" ht="23.1" customHeight="1" x14ac:dyDescent="0.3">
      <c r="A250" s="8"/>
      <c r="B250" s="8"/>
      <c r="C250" s="15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50" ht="23.1" customHeight="1" x14ac:dyDescent="0.3">
      <c r="A251" s="8"/>
      <c r="B251" s="8"/>
      <c r="C251" s="15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50" ht="23.1" customHeight="1" x14ac:dyDescent="0.3">
      <c r="A252" s="8"/>
      <c r="B252" s="8"/>
      <c r="C252" s="15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50" ht="23.1" customHeight="1" x14ac:dyDescent="0.3">
      <c r="A253" s="8"/>
      <c r="B253" s="8"/>
      <c r="C253" s="15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50" ht="23.1" customHeight="1" x14ac:dyDescent="0.3">
      <c r="A254" s="8"/>
      <c r="B254" s="8"/>
      <c r="C254" s="15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50" ht="23.1" customHeight="1" x14ac:dyDescent="0.3">
      <c r="A255" s="8"/>
      <c r="B255" s="8"/>
      <c r="C255" s="15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50" ht="23.1" customHeight="1" x14ac:dyDescent="0.3">
      <c r="A256" s="8"/>
      <c r="B256" s="8"/>
      <c r="C256" s="15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50" ht="23.1" customHeight="1" x14ac:dyDescent="0.3">
      <c r="A257" s="8"/>
      <c r="B257" s="8"/>
      <c r="C257" s="15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50" ht="21.75" customHeight="1" x14ac:dyDescent="0.3">
      <c r="A258" s="11" t="s">
        <v>50</v>
      </c>
      <c r="B258" s="12"/>
      <c r="C258" s="13"/>
      <c r="D258" s="14"/>
      <c r="E258" s="14"/>
      <c r="F258" s="14">
        <f>ROUNDDOWN(SUMIF(Q244:Q257, "1", F244:F257), 0)</f>
        <v>0</v>
      </c>
      <c r="G258" s="14"/>
      <c r="H258" s="14">
        <f>ROUNDDOWN(SUMIF(Q244:Q257, "1", H244:H257), 0)</f>
        <v>0</v>
      </c>
      <c r="I258" s="14"/>
      <c r="J258" s="14">
        <f>ROUNDDOWN(SUMIF(Q244:Q257, "1", J244:J257), 0)</f>
        <v>0</v>
      </c>
      <c r="K258" s="14"/>
      <c r="L258" s="14">
        <f>F258+H258+J258</f>
        <v>0</v>
      </c>
      <c r="M258" s="14"/>
      <c r="R258">
        <f t="shared" ref="R258:AX258" si="75">ROUNDDOWN(SUM(R244:R245), 0)</f>
        <v>0</v>
      </c>
      <c r="S258">
        <f t="shared" si="75"/>
        <v>0</v>
      </c>
      <c r="T258">
        <f t="shared" si="75"/>
        <v>0</v>
      </c>
      <c r="U258">
        <f t="shared" si="75"/>
        <v>0</v>
      </c>
      <c r="V258">
        <f t="shared" si="75"/>
        <v>0</v>
      </c>
      <c r="W258">
        <f t="shared" si="75"/>
        <v>0</v>
      </c>
      <c r="X258">
        <f t="shared" si="75"/>
        <v>0</v>
      </c>
      <c r="Y258">
        <f t="shared" si="75"/>
        <v>0</v>
      </c>
      <c r="Z258">
        <f t="shared" si="75"/>
        <v>0</v>
      </c>
      <c r="AA258">
        <f t="shared" si="75"/>
        <v>0</v>
      </c>
      <c r="AB258">
        <f t="shared" si="75"/>
        <v>0</v>
      </c>
      <c r="AC258">
        <f t="shared" si="75"/>
        <v>0</v>
      </c>
      <c r="AD258">
        <f t="shared" si="75"/>
        <v>0</v>
      </c>
      <c r="AE258">
        <f t="shared" si="75"/>
        <v>0</v>
      </c>
      <c r="AF258">
        <f t="shared" si="75"/>
        <v>0</v>
      </c>
      <c r="AG258">
        <f t="shared" si="75"/>
        <v>0</v>
      </c>
      <c r="AH258">
        <f t="shared" si="75"/>
        <v>0</v>
      </c>
      <c r="AI258">
        <f t="shared" si="75"/>
        <v>0</v>
      </c>
      <c r="AJ258">
        <f t="shared" si="75"/>
        <v>0</v>
      </c>
      <c r="AK258">
        <f t="shared" si="75"/>
        <v>0</v>
      </c>
      <c r="AL258">
        <f t="shared" si="75"/>
        <v>0</v>
      </c>
      <c r="AM258">
        <f t="shared" si="75"/>
        <v>0</v>
      </c>
      <c r="AN258">
        <f t="shared" si="75"/>
        <v>0</v>
      </c>
      <c r="AO258">
        <f t="shared" si="75"/>
        <v>0</v>
      </c>
      <c r="AP258">
        <f t="shared" si="75"/>
        <v>0</v>
      </c>
      <c r="AQ258">
        <f t="shared" si="75"/>
        <v>0</v>
      </c>
      <c r="AR258">
        <f t="shared" si="75"/>
        <v>0</v>
      </c>
      <c r="AS258">
        <f t="shared" si="75"/>
        <v>0</v>
      </c>
      <c r="AT258">
        <f t="shared" si="75"/>
        <v>0</v>
      </c>
      <c r="AU258">
        <f t="shared" si="75"/>
        <v>0</v>
      </c>
      <c r="AV258">
        <f t="shared" si="75"/>
        <v>0</v>
      </c>
      <c r="AW258">
        <f t="shared" si="75"/>
        <v>0</v>
      </c>
      <c r="AX258">
        <f t="shared" si="75"/>
        <v>0</v>
      </c>
    </row>
    <row r="259" spans="1:50" ht="21.75" customHeight="1" x14ac:dyDescent="0.3">
      <c r="A259" s="54" t="s">
        <v>227</v>
      </c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</row>
    <row r="260" spans="1:50" ht="21.75" customHeight="1" x14ac:dyDescent="0.3">
      <c r="A260" s="5" t="s">
        <v>193</v>
      </c>
      <c r="B260" s="5" t="s">
        <v>214</v>
      </c>
      <c r="C260" s="9" t="s">
        <v>194</v>
      </c>
      <c r="D260" s="10">
        <v>1</v>
      </c>
      <c r="E260" s="10"/>
      <c r="F260" s="10"/>
      <c r="G260" s="10"/>
      <c r="H260" s="10"/>
      <c r="I260" s="10"/>
      <c r="J260" s="10"/>
      <c r="K260" s="10"/>
      <c r="L260" s="10"/>
      <c r="M260" s="16"/>
    </row>
    <row r="261" spans="1:50" ht="21.75" customHeight="1" x14ac:dyDescent="0.3">
      <c r="A261" s="5" t="s">
        <v>193</v>
      </c>
      <c r="B261" s="5" t="s">
        <v>215</v>
      </c>
      <c r="C261" s="9" t="s">
        <v>194</v>
      </c>
      <c r="D261" s="10">
        <v>2</v>
      </c>
      <c r="E261" s="10"/>
      <c r="F261" s="10"/>
      <c r="G261" s="10"/>
      <c r="H261" s="10"/>
      <c r="I261" s="10"/>
      <c r="J261" s="10"/>
      <c r="K261" s="10"/>
      <c r="L261" s="10"/>
      <c r="M261" s="16"/>
    </row>
    <row r="262" spans="1:50" ht="21.75" customHeight="1" x14ac:dyDescent="0.3">
      <c r="A262" s="5" t="s">
        <v>193</v>
      </c>
      <c r="B262" s="5" t="s">
        <v>216</v>
      </c>
      <c r="C262" s="9" t="s">
        <v>194</v>
      </c>
      <c r="D262" s="10">
        <v>5</v>
      </c>
      <c r="E262" s="10"/>
      <c r="F262" s="10"/>
      <c r="G262" s="10"/>
      <c r="H262" s="10"/>
      <c r="I262" s="10"/>
      <c r="J262" s="10"/>
      <c r="K262" s="10"/>
      <c r="L262" s="10"/>
      <c r="M262" s="16"/>
    </row>
    <row r="263" spans="1:50" ht="21.75" customHeight="1" x14ac:dyDescent="0.3">
      <c r="A263" s="5" t="s">
        <v>193</v>
      </c>
      <c r="B263" s="5" t="s">
        <v>217</v>
      </c>
      <c r="C263" s="9" t="s">
        <v>194</v>
      </c>
      <c r="D263" s="10">
        <v>1</v>
      </c>
      <c r="E263" s="10"/>
      <c r="F263" s="10"/>
      <c r="G263" s="10"/>
      <c r="H263" s="10"/>
      <c r="I263" s="10"/>
      <c r="J263" s="10"/>
      <c r="K263" s="10"/>
      <c r="L263" s="10"/>
      <c r="M263" s="16"/>
    </row>
    <row r="264" spans="1:50" ht="21.75" customHeight="1" x14ac:dyDescent="0.3">
      <c r="A264" s="5" t="s">
        <v>195</v>
      </c>
      <c r="B264" s="5" t="s">
        <v>202</v>
      </c>
      <c r="C264" s="9" t="s">
        <v>194</v>
      </c>
      <c r="D264" s="10">
        <v>5</v>
      </c>
      <c r="E264" s="10"/>
      <c r="F264" s="10"/>
      <c r="G264" s="10"/>
      <c r="H264" s="10"/>
      <c r="I264" s="10"/>
      <c r="J264" s="10"/>
      <c r="K264" s="10"/>
      <c r="L264" s="10"/>
      <c r="M264" s="16"/>
    </row>
    <row r="265" spans="1:50" ht="21.75" customHeight="1" x14ac:dyDescent="0.3">
      <c r="A265" s="5" t="s">
        <v>196</v>
      </c>
      <c r="B265" s="5" t="s">
        <v>203</v>
      </c>
      <c r="C265" s="9" t="s">
        <v>194</v>
      </c>
      <c r="D265" s="10">
        <v>1</v>
      </c>
      <c r="E265" s="10"/>
      <c r="F265" s="10"/>
      <c r="G265" s="10"/>
      <c r="H265" s="10"/>
      <c r="I265" s="10"/>
      <c r="J265" s="10"/>
      <c r="K265" s="10"/>
      <c r="L265" s="10"/>
      <c r="M265" s="16"/>
    </row>
    <row r="266" spans="1:50" ht="21.75" customHeight="1" x14ac:dyDescent="0.3">
      <c r="A266" s="5" t="s">
        <v>196</v>
      </c>
      <c r="B266" s="5" t="s">
        <v>204</v>
      </c>
      <c r="C266" s="9" t="s">
        <v>194</v>
      </c>
      <c r="D266" s="10">
        <v>1</v>
      </c>
      <c r="E266" s="10"/>
      <c r="F266" s="10"/>
      <c r="G266" s="10"/>
      <c r="H266" s="10"/>
      <c r="I266" s="10"/>
      <c r="J266" s="10"/>
      <c r="K266" s="10"/>
      <c r="L266" s="10"/>
      <c r="M266" s="16"/>
    </row>
    <row r="267" spans="1:50" ht="21.75" customHeight="1" x14ac:dyDescent="0.3">
      <c r="A267" s="5" t="s">
        <v>197</v>
      </c>
      <c r="B267" s="5" t="s">
        <v>205</v>
      </c>
      <c r="C267" s="9" t="s">
        <v>194</v>
      </c>
      <c r="D267" s="10">
        <v>1</v>
      </c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50" ht="21.75" customHeight="1" x14ac:dyDescent="0.3">
      <c r="A268" s="5" t="s">
        <v>198</v>
      </c>
      <c r="B268" s="5" t="s">
        <v>200</v>
      </c>
      <c r="C268" s="9" t="s">
        <v>194</v>
      </c>
      <c r="D268" s="10">
        <v>2</v>
      </c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50" ht="21.75" customHeight="1" x14ac:dyDescent="0.3">
      <c r="A269" s="5" t="s">
        <v>199</v>
      </c>
      <c r="B269" s="5" t="s">
        <v>201</v>
      </c>
      <c r="C269" s="9" t="s">
        <v>194</v>
      </c>
      <c r="D269" s="10">
        <v>1</v>
      </c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50" ht="21.75" customHeight="1" x14ac:dyDescent="0.3">
      <c r="A270" s="5" t="s">
        <v>206</v>
      </c>
      <c r="B270" s="5" t="s">
        <v>207</v>
      </c>
      <c r="C270" s="9" t="s">
        <v>194</v>
      </c>
      <c r="D270" s="10">
        <v>10</v>
      </c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50" ht="21.75" customHeight="1" x14ac:dyDescent="0.3">
      <c r="A271" s="5" t="s">
        <v>208</v>
      </c>
      <c r="B271" s="5" t="s">
        <v>209</v>
      </c>
      <c r="C271" s="9" t="s">
        <v>194</v>
      </c>
      <c r="D271" s="10">
        <v>10</v>
      </c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50" ht="21.75" customHeight="1" x14ac:dyDescent="0.3">
      <c r="A272" s="5" t="s">
        <v>211</v>
      </c>
      <c r="B272" s="5" t="s">
        <v>213</v>
      </c>
      <c r="C272" s="15" t="s">
        <v>212</v>
      </c>
      <c r="D272" s="10">
        <v>25.7</v>
      </c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ht="21.75" customHeight="1" x14ac:dyDescent="0.3">
      <c r="A273" s="5" t="s">
        <v>218</v>
      </c>
      <c r="B273" s="5" t="s">
        <v>220</v>
      </c>
      <c r="C273" s="15" t="s">
        <v>221</v>
      </c>
      <c r="D273" s="10">
        <v>2</v>
      </c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ht="21.75" customHeight="1" x14ac:dyDescent="0.3">
      <c r="A274" s="5" t="s">
        <v>218</v>
      </c>
      <c r="B274" s="5" t="s">
        <v>219</v>
      </c>
      <c r="C274" s="15" t="s">
        <v>221</v>
      </c>
      <c r="D274" s="10">
        <v>2</v>
      </c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ht="21.75" customHeight="1" x14ac:dyDescent="0.3">
      <c r="A275" s="5" t="s">
        <v>218</v>
      </c>
      <c r="B275" s="5" t="s">
        <v>222</v>
      </c>
      <c r="C275" s="15" t="s">
        <v>221</v>
      </c>
      <c r="D275" s="10">
        <v>2</v>
      </c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ht="21.75" customHeight="1" x14ac:dyDescent="0.3">
      <c r="A276" s="5" t="s">
        <v>218</v>
      </c>
      <c r="B276" s="5" t="s">
        <v>223</v>
      </c>
      <c r="C276" s="15" t="s">
        <v>221</v>
      </c>
      <c r="D276" s="10">
        <v>2</v>
      </c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ht="21.75" customHeight="1" x14ac:dyDescent="0.3">
      <c r="A277" s="5" t="s">
        <v>218</v>
      </c>
      <c r="B277" s="5" t="s">
        <v>224</v>
      </c>
      <c r="C277" s="15" t="s">
        <v>221</v>
      </c>
      <c r="D277" s="10">
        <v>2</v>
      </c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ht="21.75" customHeight="1" x14ac:dyDescent="0.3">
      <c r="A278" s="5" t="s">
        <v>218</v>
      </c>
      <c r="B278" s="5" t="s">
        <v>225</v>
      </c>
      <c r="C278" s="15" t="s">
        <v>221</v>
      </c>
      <c r="D278" s="10">
        <v>3</v>
      </c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ht="21.75" customHeight="1" x14ac:dyDescent="0.3">
      <c r="A279" s="5" t="s">
        <v>218</v>
      </c>
      <c r="B279" s="5" t="s">
        <v>226</v>
      </c>
      <c r="C279" s="15" t="s">
        <v>221</v>
      </c>
      <c r="D279" s="10">
        <v>4</v>
      </c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ht="21.75" customHeight="1" x14ac:dyDescent="0.3">
      <c r="A280" s="8"/>
      <c r="B280" s="8"/>
      <c r="C280" s="15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ht="21.75" customHeight="1" x14ac:dyDescent="0.3">
      <c r="A281" s="11" t="s">
        <v>50</v>
      </c>
      <c r="B281" s="12"/>
      <c r="C281" s="13"/>
      <c r="D281" s="14"/>
      <c r="E281" s="14"/>
      <c r="F281" s="14">
        <f>SUM(F260:F280)</f>
        <v>0</v>
      </c>
      <c r="G281" s="14"/>
      <c r="H281" s="14">
        <f>ROUNDDOWN(SUMIF(Q260:Q280, "1", H260:H280), 0)</f>
        <v>0</v>
      </c>
      <c r="I281" s="14"/>
      <c r="J281" s="14">
        <f>ROUNDDOWN(SUMIF(Q260:Q280, "1", J260:J280), 0)</f>
        <v>0</v>
      </c>
      <c r="K281" s="14"/>
      <c r="L281" s="14">
        <f>F281+H281+J281</f>
        <v>0</v>
      </c>
      <c r="M281" s="14"/>
    </row>
  </sheetData>
  <mergeCells count="28">
    <mergeCell ref="A227:M227"/>
    <mergeCell ref="A243:M243"/>
    <mergeCell ref="A132:M132"/>
    <mergeCell ref="A148:M148"/>
    <mergeCell ref="A180:M180"/>
    <mergeCell ref="A196:M196"/>
    <mergeCell ref="A211:M211"/>
    <mergeCell ref="A52:M52"/>
    <mergeCell ref="A68:M68"/>
    <mergeCell ref="A84:M84"/>
    <mergeCell ref="A100:M100"/>
    <mergeCell ref="A116:M116"/>
    <mergeCell ref="A259:M259"/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  <mergeCell ref="A164:M164"/>
    <mergeCell ref="K3:L3"/>
    <mergeCell ref="A5:M5"/>
    <mergeCell ref="A20:M20"/>
    <mergeCell ref="A36:M36"/>
  </mergeCells>
  <phoneticPr fontId="1" type="noConversion"/>
  <conditionalFormatting sqref="A5">
    <cfRule type="containsText" dxfId="3" priority="11" stopIfTrue="1" operator="containsText" text=".">
      <formula>NOT(ISERROR(SEARCH(".",A5)))</formula>
    </cfRule>
    <cfRule type="notContainsText" dxfId="2" priority="12" stopIfTrue="1" operator="notContains" text=".">
      <formula>ISERROR(SEARCH(".",A5))</formula>
    </cfRule>
  </conditionalFormatting>
  <conditionalFormatting sqref="A6:M281">
    <cfRule type="containsText" dxfId="1" priority="1" stopIfTrue="1" operator="containsText" text=".">
      <formula>NOT(ISERROR(SEARCH(".",A6)))</formula>
    </cfRule>
    <cfRule type="notContainsText" dxfId="0" priority="2" stopIfTrue="1" operator="notContains" text=".">
      <formula>ISERROR(SEARCH(".",A6))</formula>
    </cfRule>
  </conditionalFormatting>
  <pageMargins left="0.74555149110298213" right="0" top="0.54870109740219475" bottom="0.1388888888888889" header="0.3" footer="0.1388888888888889"/>
  <pageSetup paperSize="9" orientation="landscape" r:id="rId1"/>
  <rowBreaks count="16" manualBreakCount="16">
    <brk id="19" max="16383" man="1"/>
    <brk id="35" max="16383" man="1"/>
    <brk id="51" max="16383" man="1"/>
    <brk id="67" max="16383" man="1"/>
    <brk id="83" max="16383" man="1"/>
    <brk id="99" max="16383" man="1"/>
    <brk id="115" max="16383" man="1"/>
    <brk id="131" max="16383" man="1"/>
    <brk id="147" max="16383" man="1"/>
    <brk id="163" max="16383" man="1"/>
    <brk id="179" max="16383" man="1"/>
    <brk id="195" max="16383" man="1"/>
    <brk id="210" max="16383" man="1"/>
    <brk id="226" max="16383" man="1"/>
    <brk id="242" max="16383" man="1"/>
    <brk id="2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갑지</vt:lpstr>
      <vt:lpstr>원가계산서</vt:lpstr>
      <vt:lpstr>내역서</vt:lpstr>
      <vt:lpstr>Sheet1</vt:lpstr>
      <vt:lpstr>내역서!Print_Area</vt:lpstr>
      <vt:lpstr>원가계산서!Print_Area</vt:lpstr>
      <vt:lpstr>내역서!Print_Titles</vt:lpstr>
      <vt:lpstr>원가계산서!Print_Titles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2025-08-14T02:30:26Z</cp:lastPrinted>
  <dcterms:created xsi:type="dcterms:W3CDTF">2025-07-29T23:29:00Z</dcterms:created>
  <dcterms:modified xsi:type="dcterms:W3CDTF">2025-08-14T05:37:21Z</dcterms:modified>
</cp:coreProperties>
</file>