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2024년도" sheetId="1" r:id="rId1"/>
    <sheet name="사업개요 및 통학버스 운영목적" sheetId="2" r:id="rId2"/>
  </sheets>
  <definedNames>
    <definedName name="_xlnm.Print_Area" localSheetId="1">'사업개요 및 통학버스 운영목적'!$A$1:$G$40</definedName>
  </definedNames>
  <calcPr fullCalcOnLoad="1"/>
</workbook>
</file>

<file path=xl/sharedStrings.xml><?xml version="1.0" encoding="utf-8"?>
<sst xmlns="http://schemas.openxmlformats.org/spreadsheetml/2006/main" count="121" uniqueCount="93">
  <si>
    <t>구분</t>
  </si>
  <si>
    <t>산출근거</t>
  </si>
  <si>
    <r>
      <t>월 금액</t>
    </r>
    <r>
      <rPr>
        <sz val="10"/>
        <color indexed="8"/>
        <rFont val="함초롬바탕"/>
        <family val="1"/>
      </rPr>
      <t>(</t>
    </r>
    <r>
      <rPr>
        <sz val="10"/>
        <color indexed="8"/>
        <rFont val="맑은 고딕"/>
        <family val="3"/>
      </rPr>
      <t>원</t>
    </r>
    <r>
      <rPr>
        <sz val="10"/>
        <color indexed="8"/>
        <rFont val="함초롬바탕"/>
        <family val="1"/>
      </rPr>
      <t>)</t>
    </r>
  </si>
  <si>
    <t>비고</t>
  </si>
  <si>
    <t>기본급</t>
  </si>
  <si>
    <t>연차수당</t>
  </si>
  <si>
    <t>휴일근무수당</t>
  </si>
  <si>
    <t>소 계</t>
  </si>
  <si>
    <t>퇴직급여충당금</t>
  </si>
  <si>
    <t>합 계</t>
  </si>
  <si>
    <t>건강보험료</t>
  </si>
  <si>
    <t>장기요양보험료</t>
  </si>
  <si>
    <t>국민연금</t>
  </si>
  <si>
    <t>고용보험</t>
  </si>
  <si>
    <t>산재보험</t>
  </si>
  <si>
    <t>구 분</t>
  </si>
  <si>
    <t>차량관련보험료</t>
  </si>
  <si>
    <t>자동차세</t>
  </si>
  <si>
    <t>정기검사비</t>
  </si>
  <si>
    <t>유류비</t>
  </si>
  <si>
    <t>일반관리비</t>
  </si>
  <si>
    <t>이 윤</t>
  </si>
  <si>
    <r>
      <t>소 계</t>
    </r>
    <r>
      <rPr>
        <sz val="10"/>
        <color indexed="8"/>
        <rFont val="함초롬바탕"/>
        <family val="1"/>
      </rPr>
      <t>(b)</t>
    </r>
  </si>
  <si>
    <t>부가가치세</t>
  </si>
  <si>
    <t>노무비(1)</t>
  </si>
  <si>
    <t>복리후생비(2)</t>
  </si>
  <si>
    <t>경 비(3)</t>
  </si>
  <si>
    <r>
      <rPr>
        <sz val="10"/>
        <color indexed="8"/>
        <rFont val="함초롬바탕"/>
        <family val="1"/>
      </rPr>
      <t>12</t>
    </r>
    <r>
      <rPr>
        <sz val="10"/>
        <color indexed="8"/>
        <rFont val="맑은 고딕"/>
        <family val="3"/>
      </rPr>
      <t>개월 금액</t>
    </r>
    <r>
      <rPr>
        <sz val="10"/>
        <color indexed="8"/>
        <rFont val="함초롬바탕"/>
        <family val="1"/>
      </rPr>
      <t>(</t>
    </r>
    <r>
      <rPr>
        <sz val="10"/>
        <color indexed="8"/>
        <rFont val="맑은 고딕"/>
        <family val="3"/>
      </rPr>
      <t>원</t>
    </r>
    <r>
      <rPr>
        <sz val="10"/>
        <color indexed="8"/>
        <rFont val="함초롬바탕"/>
        <family val="1"/>
      </rPr>
      <t>)</t>
    </r>
  </si>
  <si>
    <r>
      <t xml:space="preserve">2. </t>
    </r>
    <r>
      <rPr>
        <sz val="10"/>
        <rFont val="맑은 고딕"/>
        <family val="3"/>
      </rPr>
      <t>복리후생비</t>
    </r>
  </si>
  <si>
    <r>
      <t>산정기준액</t>
    </r>
    <r>
      <rPr>
        <sz val="10"/>
        <rFont val="함초롬바탕"/>
        <family val="1"/>
      </rPr>
      <t>(</t>
    </r>
    <r>
      <rPr>
        <sz val="10"/>
        <rFont val="맑은 고딕"/>
        <family val="3"/>
      </rPr>
      <t>원</t>
    </r>
    <r>
      <rPr>
        <sz val="10"/>
        <rFont val="함초롬바탕"/>
        <family val="1"/>
      </rPr>
      <t>)</t>
    </r>
  </si>
  <si>
    <r>
      <t>요율</t>
    </r>
    <r>
      <rPr>
        <sz val="10"/>
        <rFont val="함초롬바탕"/>
        <family val="1"/>
      </rPr>
      <t>(%)</t>
    </r>
  </si>
  <si>
    <r>
      <t>월 금액</t>
    </r>
    <r>
      <rPr>
        <sz val="10"/>
        <rFont val="함초롬바탕"/>
        <family val="1"/>
      </rPr>
      <t>(</t>
    </r>
    <r>
      <rPr>
        <sz val="10"/>
        <rFont val="맑은 고딕"/>
        <family val="3"/>
      </rPr>
      <t>원</t>
    </r>
    <r>
      <rPr>
        <sz val="10"/>
        <rFont val="함초롬바탕"/>
        <family val="1"/>
      </rPr>
      <t>)</t>
    </r>
  </si>
  <si>
    <r>
      <t>12</t>
    </r>
    <r>
      <rPr>
        <sz val="10"/>
        <rFont val="맑은 고딕"/>
        <family val="3"/>
      </rPr>
      <t>개월 금액</t>
    </r>
    <r>
      <rPr>
        <sz val="10"/>
        <rFont val="함초롬바탕"/>
        <family val="1"/>
      </rPr>
      <t>(</t>
    </r>
    <r>
      <rPr>
        <sz val="10"/>
        <rFont val="맑은 고딕"/>
        <family val="3"/>
      </rPr>
      <t>원</t>
    </r>
    <r>
      <rPr>
        <sz val="10"/>
        <rFont val="함초롬바탕"/>
        <family val="1"/>
      </rPr>
      <t>)</t>
    </r>
  </si>
  <si>
    <r>
      <t xml:space="preserve">3. </t>
    </r>
    <r>
      <rPr>
        <sz val="10"/>
        <rFont val="맑은 고딕"/>
        <family val="3"/>
      </rPr>
      <t>경 비</t>
    </r>
  </si>
  <si>
    <r>
      <t>가</t>
    </r>
    <r>
      <rPr>
        <sz val="10"/>
        <rFont val="함초롬바탕"/>
        <family val="1"/>
      </rPr>
      <t xml:space="preserve">. </t>
    </r>
    <r>
      <rPr>
        <sz val="10"/>
        <rFont val="맑은 고딕"/>
        <family val="3"/>
      </rPr>
      <t>자동차 보험료 및 공과금</t>
    </r>
  </si>
  <si>
    <r>
      <t>책임</t>
    </r>
    <r>
      <rPr>
        <sz val="10"/>
        <rFont val="함초롬바탕"/>
        <family val="1"/>
      </rPr>
      <t>/</t>
    </r>
    <r>
      <rPr>
        <sz val="10"/>
        <rFont val="맑은 고딕"/>
        <family val="3"/>
      </rPr>
      <t>종합보험료</t>
    </r>
  </si>
  <si>
    <r>
      <t>나</t>
    </r>
    <r>
      <rPr>
        <sz val="10"/>
        <rFont val="함초롬바탕"/>
        <family val="1"/>
      </rPr>
      <t xml:space="preserve">. </t>
    </r>
    <r>
      <rPr>
        <sz val="10"/>
        <rFont val="맑은 고딕"/>
        <family val="3"/>
      </rPr>
      <t>차량유지비</t>
    </r>
  </si>
  <si>
    <r>
      <t>다</t>
    </r>
    <r>
      <rPr>
        <sz val="10"/>
        <rFont val="함초롬바탕"/>
        <family val="1"/>
      </rPr>
      <t xml:space="preserve">. </t>
    </r>
    <r>
      <rPr>
        <sz val="10"/>
        <rFont val="맑은 고딕"/>
        <family val="3"/>
      </rPr>
      <t>차량감가상각비</t>
    </r>
  </si>
  <si>
    <r>
      <t>소 계</t>
    </r>
    <r>
      <rPr>
        <sz val="10"/>
        <rFont val="함초롬바탕"/>
        <family val="1"/>
      </rPr>
      <t>(a)</t>
    </r>
  </si>
  <si>
    <t>주휴수당</t>
  </si>
  <si>
    <t>제수당</t>
  </si>
  <si>
    <t>천원 미만 절사</t>
  </si>
  <si>
    <t>오일 및 각종 소모품 교환</t>
  </si>
  <si>
    <r>
      <t>근로기준법 제60</t>
    </r>
    <r>
      <rPr>
        <sz val="10"/>
        <color indexed="8"/>
        <rFont val="맑은 고딕"/>
        <family val="3"/>
      </rPr>
      <t>조</t>
    </r>
  </si>
  <si>
    <r>
      <t>근로기준법 제</t>
    </r>
    <r>
      <rPr>
        <sz val="10"/>
        <color indexed="8"/>
        <rFont val="함초롬바탕"/>
        <family val="1"/>
      </rPr>
      <t>56</t>
    </r>
    <r>
      <rPr>
        <sz val="10"/>
        <color indexed="8"/>
        <rFont val="맑은 고딕"/>
        <family val="3"/>
      </rPr>
      <t>조</t>
    </r>
  </si>
  <si>
    <r>
      <t>근로기준법 제</t>
    </r>
    <r>
      <rPr>
        <sz val="10"/>
        <color indexed="8"/>
        <rFont val="함초롬바탕"/>
        <family val="1"/>
      </rPr>
      <t>34</t>
    </r>
    <r>
      <rPr>
        <sz val="10"/>
        <color indexed="8"/>
        <rFont val="맑은 고딕"/>
        <family val="3"/>
      </rPr>
      <t>조</t>
    </r>
  </si>
  <si>
    <t>유류비</t>
  </si>
  <si>
    <t>노인장기요양보험법 시행령 제4조</t>
  </si>
  <si>
    <r>
      <rPr>
        <sz val="10"/>
        <rFont val="맑은 고딕"/>
        <family val="3"/>
      </rPr>
      <t xml:space="preserve">(기본급+제수당) </t>
    </r>
    <r>
      <rPr>
        <sz val="10"/>
        <rFont val="함초롬바탕"/>
        <family val="1"/>
      </rPr>
      <t>× 1/12</t>
    </r>
    <r>
      <rPr>
        <sz val="10"/>
        <rFont val="맑은 고딕"/>
        <family val="3"/>
      </rPr>
      <t>월</t>
    </r>
  </si>
  <si>
    <r>
      <t>근로기준법 제</t>
    </r>
    <r>
      <rPr>
        <sz val="10"/>
        <rFont val="맑은 고딕"/>
        <family val="3"/>
      </rPr>
      <t>55조</t>
    </r>
  </si>
  <si>
    <r>
      <t>근로기준법 시행령 제</t>
    </r>
    <r>
      <rPr>
        <sz val="10"/>
        <color indexed="8"/>
        <rFont val="맑은 고딕"/>
        <family val="3"/>
      </rPr>
      <t>6조</t>
    </r>
  </si>
  <si>
    <t>고용보험 및 산업재해보상보험의
보험료징수 등에 관한 법률 시행령 제 12조</t>
  </si>
  <si>
    <t>임금채권보장보험</t>
  </si>
  <si>
    <t>임금채권보장보험법 제9조</t>
  </si>
  <si>
    <t>1X3인</t>
  </si>
  <si>
    <r>
      <t xml:space="preserve">(가 </t>
    </r>
    <r>
      <rPr>
        <sz val="10"/>
        <rFont val="함초롬바탕"/>
        <family val="1"/>
      </rPr>
      <t xml:space="preserve">+ </t>
    </r>
    <r>
      <rPr>
        <sz val="10"/>
        <rFont val="맑은 고딕"/>
        <family val="3"/>
      </rPr>
      <t xml:space="preserve">나 </t>
    </r>
    <r>
      <rPr>
        <sz val="10"/>
        <rFont val="함초롬바탕"/>
        <family val="1"/>
      </rPr>
      <t xml:space="preserve">+ </t>
    </r>
    <r>
      <rPr>
        <sz val="10"/>
        <rFont val="맑은 고딕"/>
        <family val="3"/>
      </rPr>
      <t>다</t>
    </r>
    <r>
      <rPr>
        <sz val="10"/>
        <rFont val="함초롬바탕"/>
        <family val="1"/>
      </rPr>
      <t xml:space="preserve"> -유류비) × 3대</t>
    </r>
  </si>
  <si>
    <t>3인 기준</t>
  </si>
  <si>
    <t>3대 기준</t>
  </si>
  <si>
    <r>
      <t>계</t>
    </r>
    <r>
      <rPr>
        <sz val="10"/>
        <color indexed="8"/>
        <rFont val="함초롬바탕"/>
        <family val="1"/>
      </rPr>
      <t>(a+b)</t>
    </r>
  </si>
  <si>
    <r>
      <t xml:space="preserve">산정액 </t>
    </r>
    <r>
      <rPr>
        <sz val="10"/>
        <color indexed="8"/>
        <rFont val="함초롬바탕"/>
        <family val="1"/>
      </rPr>
      <t>× 0.06</t>
    </r>
  </si>
  <si>
    <t>합 계</t>
  </si>
  <si>
    <r>
      <t xml:space="preserve">소계(a) × </t>
    </r>
    <r>
      <rPr>
        <sz val="10"/>
        <color indexed="8"/>
        <rFont val="함초롬바탕"/>
        <family val="1"/>
      </rPr>
      <t>3.0%</t>
    </r>
  </si>
  <si>
    <r>
      <t xml:space="preserve">((1) + (2) + (3) + </t>
    </r>
    <r>
      <rPr>
        <sz val="10"/>
        <color indexed="8"/>
        <rFont val="맑은 고딕"/>
        <family val="3"/>
      </rPr>
      <t>일반관리비</t>
    </r>
    <r>
      <rPr>
        <sz val="10"/>
        <color indexed="8"/>
        <rFont val="함초롬바탕"/>
        <family val="1"/>
      </rPr>
      <t>) ×5.0%</t>
    </r>
  </si>
  <si>
    <t>고용보험 및 산업재해보상보험의
보험료징수 등에 관한 법률  시행규칙 제 12조
자동차에 의한 여객운수업 기준</t>
  </si>
  <si>
    <r>
      <t>국민건강보험법 시행령 제</t>
    </r>
    <r>
      <rPr>
        <sz val="8"/>
        <color indexed="8"/>
        <rFont val="맑은 고딕"/>
        <family val="3"/>
      </rPr>
      <t>44조</t>
    </r>
  </si>
  <si>
    <r>
      <t>국민연금법 제88</t>
    </r>
    <r>
      <rPr>
        <sz val="10"/>
        <color indexed="8"/>
        <rFont val="맑은 고딕"/>
        <family val="3"/>
      </rPr>
      <t>조</t>
    </r>
  </si>
  <si>
    <t>현재운행 차량기준
TS한국교통안전공단 확인</t>
  </si>
  <si>
    <r>
      <t xml:space="preserve">1. </t>
    </r>
    <r>
      <rPr>
        <sz val="10"/>
        <color indexed="8"/>
        <rFont val="맑은 고딕"/>
        <family val="3"/>
      </rPr>
      <t>노무비</t>
    </r>
  </si>
  <si>
    <t>공과금</t>
  </si>
  <si>
    <t xml:space="preserve"> </t>
  </si>
  <si>
    <t xml:space="preserve"> </t>
  </si>
  <si>
    <r>
      <t>25,000</t>
    </r>
    <r>
      <rPr>
        <sz val="9"/>
        <rFont val="맑은 고딕"/>
        <family val="3"/>
      </rPr>
      <t xml:space="preserve">원 </t>
    </r>
    <r>
      <rPr>
        <sz val="9"/>
        <rFont val="함초롬바탕"/>
        <family val="1"/>
      </rPr>
      <t>× 1/12</t>
    </r>
    <r>
      <rPr>
        <sz val="9"/>
        <rFont val="맑은 고딕"/>
        <family val="3"/>
      </rPr>
      <t>월</t>
    </r>
    <r>
      <rPr>
        <sz val="9"/>
        <rFont val="함초롬바탕"/>
        <family val="1"/>
      </rPr>
      <t>/1.1</t>
    </r>
  </si>
  <si>
    <r>
      <t>26,500</t>
    </r>
    <r>
      <rPr>
        <sz val="9"/>
        <rFont val="맑은 고딕"/>
        <family val="3"/>
      </rPr>
      <t xml:space="preserve">원 </t>
    </r>
    <r>
      <rPr>
        <sz val="9"/>
        <rFont val="함초롬바탕"/>
        <family val="1"/>
      </rPr>
      <t>× 1/12</t>
    </r>
    <r>
      <rPr>
        <sz val="9"/>
        <rFont val="맑은 고딕"/>
        <family val="3"/>
      </rPr>
      <t>월</t>
    </r>
    <r>
      <rPr>
        <sz val="9"/>
        <rFont val="함초롬바탕"/>
        <family val="1"/>
      </rPr>
      <t>/1.1</t>
    </r>
  </si>
  <si>
    <r>
      <t xml:space="preserve">※ 기본급은 </t>
    </r>
    <r>
      <rPr>
        <sz val="10"/>
        <rFont val="함초롬바탕"/>
        <family val="1"/>
      </rPr>
      <t>2023</t>
    </r>
    <r>
      <rPr>
        <sz val="10"/>
        <rFont val="맑은 고딕"/>
        <family val="3"/>
      </rPr>
      <t>년도 시중노임단가(단순노무종사원)84,618원/8시간 ⇒ 시급10,577원</t>
    </r>
    <r>
      <rPr>
        <sz val="10"/>
        <rFont val="함초롬바탕"/>
        <family val="1"/>
      </rPr>
      <t xml:space="preserve"> </t>
    </r>
    <r>
      <rPr>
        <sz val="10"/>
        <rFont val="맑은 고딕"/>
        <family val="3"/>
      </rPr>
      <t>적용</t>
    </r>
  </si>
  <si>
    <r>
      <t xml:space="preserve">산정액 </t>
    </r>
    <r>
      <rPr>
        <sz val="10"/>
        <color indexed="8"/>
        <rFont val="함초롬바탕"/>
        <family val="1"/>
      </rPr>
      <t>× 3.</t>
    </r>
    <r>
      <rPr>
        <sz val="10"/>
        <color indexed="8"/>
        <rFont val="함초롬바탕"/>
        <family val="1"/>
      </rPr>
      <t>545</t>
    </r>
  </si>
  <si>
    <r>
      <t xml:space="preserve">산정액 </t>
    </r>
    <r>
      <rPr>
        <sz val="10"/>
        <color indexed="8"/>
        <rFont val="함초롬바탕"/>
        <family val="1"/>
      </rPr>
      <t>× 4.5</t>
    </r>
  </si>
  <si>
    <t>◈ 통학버스설계도서(2024년도 청소년수련관 방과후아카데미 통학버스 임차용역)</t>
  </si>
  <si>
    <r>
      <t>10,577원×5시간</t>
    </r>
    <r>
      <rPr>
        <sz val="10"/>
        <color indexed="8"/>
        <rFont val="함초롬바탕"/>
        <family val="1"/>
      </rPr>
      <t>×5</t>
    </r>
    <r>
      <rPr>
        <sz val="10"/>
        <color indexed="8"/>
        <rFont val="함초롬바탕"/>
        <family val="1"/>
      </rPr>
      <t>.5</t>
    </r>
    <r>
      <rPr>
        <sz val="10"/>
        <color indexed="8"/>
        <rFont val="함초롬바탕"/>
        <family val="1"/>
      </rPr>
      <t>일×4.34주</t>
    </r>
  </si>
  <si>
    <r>
      <rPr>
        <sz val="10"/>
        <color indexed="8"/>
        <rFont val="맑은 고딕"/>
        <family val="3"/>
      </rPr>
      <t>10,577</t>
    </r>
    <r>
      <rPr>
        <sz val="10"/>
        <color indexed="8"/>
        <rFont val="함초롬바탕"/>
        <family val="1"/>
      </rPr>
      <t>원×</t>
    </r>
    <r>
      <rPr>
        <sz val="10"/>
        <color indexed="8"/>
        <rFont val="맑은 고딕"/>
        <family val="3"/>
      </rPr>
      <t>5</t>
    </r>
    <r>
      <rPr>
        <sz val="10"/>
        <color indexed="8"/>
        <rFont val="맑은 고딕"/>
        <family val="3"/>
      </rPr>
      <t>시간</t>
    </r>
    <r>
      <rPr>
        <sz val="10"/>
        <color indexed="8"/>
        <rFont val="맑은 고딕"/>
        <family val="3"/>
      </rPr>
      <t>×4.34주</t>
    </r>
  </si>
  <si>
    <r>
      <t>10,577×5시간</t>
    </r>
    <r>
      <rPr>
        <sz val="10"/>
        <color indexed="8"/>
        <rFont val="함초롬바탕"/>
        <family val="1"/>
      </rPr>
      <t>×15</t>
    </r>
    <r>
      <rPr>
        <sz val="10"/>
        <color indexed="8"/>
        <rFont val="맑은 고딕"/>
        <family val="3"/>
      </rPr>
      <t>일</t>
    </r>
    <r>
      <rPr>
        <sz val="10"/>
        <color indexed="8"/>
        <rFont val="함초롬바탕"/>
        <family val="1"/>
      </rPr>
      <t>×1/12</t>
    </r>
    <r>
      <rPr>
        <sz val="10"/>
        <color indexed="8"/>
        <rFont val="맑은 고딕"/>
        <family val="3"/>
      </rPr>
      <t>월</t>
    </r>
  </si>
  <si>
    <r>
      <rPr>
        <sz val="10"/>
        <color indexed="8"/>
        <rFont val="맑은 고딕"/>
        <family val="3"/>
      </rPr>
      <t>(</t>
    </r>
    <r>
      <rPr>
        <sz val="10"/>
        <color indexed="8"/>
        <rFont val="맑은 고딕"/>
        <family val="3"/>
      </rPr>
      <t>10,577</t>
    </r>
    <r>
      <rPr>
        <sz val="10"/>
        <color indexed="8"/>
        <rFont val="맑은 고딕"/>
        <family val="3"/>
      </rPr>
      <t>×</t>
    </r>
    <r>
      <rPr>
        <sz val="10"/>
        <color indexed="8"/>
        <rFont val="맑은 고딕"/>
        <family val="3"/>
      </rPr>
      <t>5시간</t>
    </r>
    <r>
      <rPr>
        <sz val="10"/>
        <color indexed="8"/>
        <rFont val="맑은 고딕"/>
        <family val="3"/>
      </rPr>
      <t>)×1.5가산</t>
    </r>
    <r>
      <rPr>
        <sz val="10"/>
        <color indexed="8"/>
        <rFont val="함초롬바탕"/>
        <family val="1"/>
      </rPr>
      <t>×</t>
    </r>
    <r>
      <rPr>
        <sz val="10"/>
        <color indexed="8"/>
        <rFont val="맑은 고딕"/>
        <family val="3"/>
      </rPr>
      <t>2일</t>
    </r>
  </si>
  <si>
    <t>현재운행 차량기준(광주시청)
https://www.gjcity.go.kr/depart/contents.do?mId=0301020500</t>
  </si>
  <si>
    <t>281,634*3대</t>
  </si>
  <si>
    <t>한국석유공사 2023년 9월 21일
경기지역 주유소가격</t>
  </si>
  <si>
    <r>
      <t xml:space="preserve">건강보험료 </t>
    </r>
    <r>
      <rPr>
        <sz val="10"/>
        <color indexed="8"/>
        <rFont val="함초롬바탕"/>
        <family val="1"/>
      </rPr>
      <t xml:space="preserve">× </t>
    </r>
    <r>
      <rPr>
        <sz val="10"/>
        <color indexed="8"/>
        <rFont val="함초롬바탕"/>
        <family val="1"/>
      </rPr>
      <t>12.81</t>
    </r>
  </si>
  <si>
    <r>
      <t xml:space="preserve">산정액 </t>
    </r>
    <r>
      <rPr>
        <sz val="10"/>
        <color indexed="8"/>
        <rFont val="함초롬바탕"/>
        <family val="1"/>
      </rPr>
      <t xml:space="preserve">× </t>
    </r>
    <r>
      <rPr>
        <sz val="10"/>
        <color indexed="8"/>
        <rFont val="함초롬바탕"/>
        <family val="1"/>
      </rPr>
      <t>1.15</t>
    </r>
  </si>
  <si>
    <r>
      <t xml:space="preserve">산정액 </t>
    </r>
    <r>
      <rPr>
        <sz val="10"/>
        <color indexed="8"/>
        <rFont val="함초롬바탕"/>
        <family val="1"/>
      </rPr>
      <t>×</t>
    </r>
    <r>
      <rPr>
        <sz val="10"/>
        <color indexed="8"/>
        <rFont val="맑은 고딕"/>
        <family val="3"/>
      </rPr>
      <t xml:space="preserve"> 1.9</t>
    </r>
  </si>
  <si>
    <t>188,000원 ×  1대</t>
  </si>
  <si>
    <t>교환시기:연 1회 실 운행 거리(7,000~10,000km)기준(2022년 반영액 변경없음)</t>
  </si>
  <si>
    <t>현재운영차량 반영</t>
  </si>
  <si>
    <t>2,194,</t>
  </si>
  <si>
    <r>
      <t>68,490,00</t>
    </r>
    <r>
      <rPr>
        <sz val="9"/>
        <rFont val="맑은 고딕"/>
        <family val="3"/>
      </rPr>
      <t>원</t>
    </r>
    <r>
      <rPr>
        <sz val="9"/>
        <rFont val="함초롬바탕"/>
        <family val="1"/>
      </rPr>
      <t>[2023</t>
    </r>
    <r>
      <rPr>
        <sz val="9"/>
        <rFont val="맑은 고딕"/>
        <family val="3"/>
      </rPr>
      <t>년</t>
    </r>
    <r>
      <rPr>
        <sz val="9"/>
        <rFont val="함초롬바탕"/>
        <family val="1"/>
      </rPr>
      <t xml:space="preserve"> </t>
    </r>
    <r>
      <rPr>
        <sz val="9"/>
        <rFont val="맑은 고딕"/>
        <family val="3"/>
      </rPr>
      <t>신차출고가</t>
    </r>
    <r>
      <rPr>
        <sz val="9"/>
        <rFont val="함초롬바탕"/>
        <family val="1"/>
      </rPr>
      <t>(79,410,000)-</t>
    </r>
    <r>
      <rPr>
        <sz val="9"/>
        <rFont val="맑은 고딕"/>
        <family val="3"/>
      </rPr>
      <t>차량기준가액</t>
    </r>
    <r>
      <rPr>
        <sz val="9"/>
        <rFont val="함초롬바탕"/>
        <family val="1"/>
      </rPr>
      <t>(10,920,000) 2016년</t>
    </r>
    <r>
      <rPr>
        <sz val="9"/>
        <rFont val="맑은 고딕"/>
        <family val="3"/>
      </rPr>
      <t>]</t>
    </r>
    <r>
      <rPr>
        <sz val="9"/>
        <rFont val="함초롬바탕"/>
        <family val="1"/>
      </rPr>
      <t>/1</t>
    </r>
    <r>
      <rPr>
        <sz val="9"/>
        <rFont val="맑은 고딕"/>
        <family val="3"/>
      </rPr>
      <t xml:space="preserve">대 </t>
    </r>
    <r>
      <rPr>
        <sz val="9"/>
        <rFont val="함초롬바탕"/>
        <family val="1"/>
      </rPr>
      <t>÷ 84</t>
    </r>
    <r>
      <rPr>
        <sz val="9"/>
        <rFont val="맑은 고딕"/>
        <family val="3"/>
      </rPr>
      <t>개월</t>
    </r>
    <r>
      <rPr>
        <sz val="9"/>
        <rFont val="함초롬바탕"/>
        <family val="1"/>
      </rPr>
      <t>(7</t>
    </r>
    <r>
      <rPr>
        <sz val="9"/>
        <rFont val="맑은 고딕"/>
        <family val="3"/>
      </rPr>
      <t>년</t>
    </r>
    <r>
      <rPr>
        <sz val="9"/>
        <rFont val="함초롬바탕"/>
        <family val="1"/>
      </rPr>
      <t xml:space="preserve">, </t>
    </r>
    <r>
      <rPr>
        <sz val="9"/>
        <rFont val="맑은 고딕"/>
        <family val="3"/>
      </rPr>
      <t>정액법</t>
    </r>
    <r>
      <rPr>
        <sz val="9"/>
        <rFont val="함초롬바탕"/>
        <family val="1"/>
      </rPr>
      <t>)</t>
    </r>
  </si>
  <si>
    <r>
      <t xml:space="preserve">26km(1대)× 2회/6.8km ×1,515원/1.1 × </t>
    </r>
    <r>
      <rPr>
        <sz val="9"/>
        <color indexed="8"/>
        <rFont val="함초롬바탕"/>
        <family val="1"/>
      </rPr>
      <t>24일</t>
    </r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</si>
</sst>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#,##0_ "/>
    <numFmt numFmtId="182" formatCode="[$-412]AM/PM\ h:mm:ss"/>
    <numFmt numFmtId="183" formatCode="000\-000"/>
    <numFmt numFmtId="184" formatCode="mm&quot;월&quot;\ dd&quot;일&quot;"/>
    <numFmt numFmtId="185" formatCode="_-* #,##0_-;\-* #,##0_-;_-* &quot;-&quot;??_-;_-@_-"/>
    <numFmt numFmtId="186" formatCode="0.0"/>
  </numFmts>
  <fonts count="7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맑은 고딕"/>
      <family val="3"/>
    </font>
    <font>
      <sz val="10"/>
      <color indexed="8"/>
      <name val="함초롬바탕"/>
      <family val="1"/>
    </font>
    <font>
      <sz val="8"/>
      <name val="맑은 고딕"/>
      <family val="3"/>
    </font>
    <font>
      <sz val="10"/>
      <name val="함초롬바탕"/>
      <family val="1"/>
    </font>
    <font>
      <sz val="10"/>
      <name val="맑은 고딕"/>
      <family val="3"/>
    </font>
    <font>
      <sz val="9"/>
      <name val="함초롬바탕"/>
      <family val="1"/>
    </font>
    <font>
      <sz val="9"/>
      <name val="돋움"/>
      <family val="3"/>
    </font>
    <font>
      <sz val="8"/>
      <name val="돋움"/>
      <family val="3"/>
    </font>
    <font>
      <sz val="9"/>
      <color indexed="8"/>
      <name val="함초롬바탕"/>
      <family val="1"/>
    </font>
    <font>
      <sz val="8"/>
      <color indexed="8"/>
      <name val="맑은 고딕"/>
      <family val="3"/>
    </font>
    <font>
      <sz val="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함초롬바탕"/>
      <family val="1"/>
    </font>
    <font>
      <sz val="7"/>
      <color indexed="8"/>
      <name val="맑은 고딕"/>
      <family val="3"/>
    </font>
    <font>
      <sz val="6"/>
      <color indexed="8"/>
      <name val="맑은 고딕"/>
      <family val="3"/>
    </font>
    <font>
      <b/>
      <sz val="10"/>
      <color indexed="10"/>
      <name val="맑은 고딕"/>
      <family val="3"/>
    </font>
    <font>
      <sz val="6"/>
      <name val="맑은 고딕"/>
      <family val="3"/>
    </font>
    <font>
      <sz val="18"/>
      <color indexed="8"/>
      <name val="맑은 고딕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rgb="FF000000"/>
      <name val="함초롬바탕"/>
      <family val="1"/>
    </font>
    <font>
      <sz val="10"/>
      <color rgb="FF000000"/>
      <name val="Calibri"/>
      <family val="3"/>
    </font>
    <font>
      <sz val="10"/>
      <name val="Calibri"/>
      <family val="3"/>
    </font>
    <font>
      <sz val="8"/>
      <name val="Calibri"/>
      <family val="3"/>
    </font>
    <font>
      <b/>
      <sz val="10"/>
      <color theme="1"/>
      <name val="함초롬바탕"/>
      <family val="1"/>
    </font>
    <font>
      <sz val="10"/>
      <color theme="1"/>
      <name val="Calibri"/>
      <family val="3"/>
    </font>
    <font>
      <sz val="10"/>
      <color theme="1"/>
      <name val="함초롬바탕"/>
      <family val="1"/>
    </font>
    <font>
      <sz val="8"/>
      <color theme="1"/>
      <name val="Calibri"/>
      <family val="3"/>
    </font>
    <font>
      <sz val="7"/>
      <color theme="1"/>
      <name val="Calibri"/>
      <family val="3"/>
    </font>
    <font>
      <sz val="6"/>
      <color theme="1"/>
      <name val="Calibri"/>
      <family val="3"/>
    </font>
    <font>
      <b/>
      <sz val="10"/>
      <color rgb="FFFF0000"/>
      <name val="Calibri"/>
      <family val="3"/>
    </font>
    <font>
      <sz val="6"/>
      <name val="Calibri"/>
      <family val="3"/>
    </font>
    <font>
      <sz val="10"/>
      <color theme="1"/>
      <name val="맑은 고딕"/>
      <family val="3"/>
    </font>
    <font>
      <sz val="9"/>
      <color theme="1"/>
      <name val="함초롬바탕"/>
      <family val="1"/>
    </font>
    <font>
      <sz val="1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medium"/>
      <top style="dashed"/>
      <bottom style="dashed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50">
    <xf numFmtId="0" fontId="0" fillId="0" borderId="0" xfId="0" applyFont="1" applyAlignment="1">
      <alignment vertical="center"/>
    </xf>
    <xf numFmtId="3" fontId="56" fillId="0" borderId="10" xfId="0" applyNumberFormat="1" applyFont="1" applyBorder="1" applyAlignment="1">
      <alignment horizontal="right" vertical="center" wrapText="1"/>
    </xf>
    <xf numFmtId="3" fontId="56" fillId="33" borderId="10" xfId="0" applyNumberFormat="1" applyFont="1" applyFill="1" applyBorder="1" applyAlignment="1">
      <alignment horizontal="righ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3" fontId="56" fillId="33" borderId="14" xfId="0" applyNumberFormat="1" applyFont="1" applyFill="1" applyBorder="1" applyAlignment="1">
      <alignment horizontal="right" vertical="center" wrapText="1"/>
    </xf>
    <xf numFmtId="0" fontId="57" fillId="33" borderId="13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0" fontId="58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right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58" fillId="33" borderId="12" xfId="0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28" borderId="10" xfId="0" applyNumberFormat="1" applyFont="1" applyFill="1" applyBorder="1" applyAlignment="1">
      <alignment horizontal="right" vertical="center" wrapText="1"/>
    </xf>
    <xf numFmtId="0" fontId="58" fillId="28" borderId="12" xfId="0" applyFont="1" applyFill="1" applyBorder="1" applyAlignment="1">
      <alignment horizontal="center" vertical="center" wrapText="1"/>
    </xf>
    <xf numFmtId="0" fontId="59" fillId="28" borderId="12" xfId="0" applyFont="1" applyFill="1" applyBorder="1" applyAlignment="1">
      <alignment horizontal="center" vertical="center" wrapText="1"/>
    </xf>
    <xf numFmtId="0" fontId="57" fillId="28" borderId="12" xfId="0" applyFont="1" applyFill="1" applyBorder="1" applyAlignment="1">
      <alignment horizontal="center" vertical="center" wrapText="1"/>
    </xf>
    <xf numFmtId="3" fontId="5" fillId="28" borderId="17" xfId="0" applyNumberFormat="1" applyFont="1" applyFill="1" applyBorder="1" applyAlignment="1">
      <alignment horizontal="right" vertical="center" wrapText="1"/>
    </xf>
    <xf numFmtId="0" fontId="8" fillId="28" borderId="18" xfId="0" applyFont="1" applyFill="1" applyBorder="1" applyAlignment="1">
      <alignment horizontal="center" vertical="center"/>
    </xf>
    <xf numFmtId="181" fontId="60" fillId="33" borderId="14" xfId="0" applyNumberFormat="1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28" borderId="10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3" fontId="62" fillId="0" borderId="10" xfId="0" applyNumberFormat="1" applyFont="1" applyFill="1" applyBorder="1" applyAlignment="1">
      <alignment horizontal="right" vertical="center" wrapText="1"/>
    </xf>
    <xf numFmtId="3" fontId="62" fillId="0" borderId="10" xfId="0" applyNumberFormat="1" applyFont="1" applyBorder="1" applyAlignment="1">
      <alignment horizontal="right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3" fontId="56" fillId="35" borderId="10" xfId="0" applyNumberFormat="1" applyFont="1" applyFill="1" applyBorder="1" applyAlignment="1">
      <alignment horizontal="right" vertical="center" wrapText="1"/>
    </xf>
    <xf numFmtId="0" fontId="58" fillId="35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right" vertical="center" wrapText="1"/>
    </xf>
    <xf numFmtId="0" fontId="57" fillId="35" borderId="10" xfId="0" applyFont="1" applyFill="1" applyBorder="1" applyAlignment="1">
      <alignment horizontal="center" vertical="center" wrapText="1"/>
    </xf>
    <xf numFmtId="3" fontId="56" fillId="35" borderId="14" xfId="0" applyNumberFormat="1" applyFont="1" applyFill="1" applyBorder="1" applyAlignment="1">
      <alignment horizontal="right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58" fillId="28" borderId="19" xfId="0" applyFont="1" applyFill="1" applyBorder="1" applyAlignment="1">
      <alignment horizontal="center" vertical="center" wrapText="1"/>
    </xf>
    <xf numFmtId="0" fontId="58" fillId="28" borderId="20" xfId="0" applyFont="1" applyFill="1" applyBorder="1" applyAlignment="1">
      <alignment horizontal="center" vertical="center" wrapText="1"/>
    </xf>
    <xf numFmtId="0" fontId="62" fillId="28" borderId="21" xfId="0" applyFont="1" applyFill="1" applyBorder="1" applyAlignment="1">
      <alignment horizontal="center" vertical="center" wrapText="1"/>
    </xf>
    <xf numFmtId="0" fontId="62" fillId="28" borderId="20" xfId="0" applyFont="1" applyFill="1" applyBorder="1" applyAlignment="1">
      <alignment horizontal="center" vertical="center" wrapText="1"/>
    </xf>
    <xf numFmtId="0" fontId="58" fillId="28" borderId="22" xfId="0" applyFont="1" applyFill="1" applyBorder="1" applyAlignment="1">
      <alignment horizontal="center" vertical="center" wrapText="1"/>
    </xf>
    <xf numFmtId="0" fontId="58" fillId="28" borderId="17" xfId="0" applyFont="1" applyFill="1" applyBorder="1" applyAlignment="1">
      <alignment horizontal="center" vertical="center" wrapText="1"/>
    </xf>
    <xf numFmtId="0" fontId="68" fillId="28" borderId="17" xfId="0" applyFont="1" applyFill="1" applyBorder="1" applyAlignment="1">
      <alignment horizontal="center" vertical="center" wrapText="1"/>
    </xf>
    <xf numFmtId="0" fontId="68" fillId="28" borderId="23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9" fillId="28" borderId="21" xfId="0" applyFont="1" applyFill="1" applyBorder="1" applyAlignment="1">
      <alignment horizontal="center" vertical="center" shrinkToFit="1"/>
    </xf>
    <xf numFmtId="0" fontId="69" fillId="28" borderId="20" xfId="0" applyFont="1" applyFill="1" applyBorder="1" applyAlignment="1">
      <alignment horizontal="center" vertical="center" shrinkToFit="1"/>
    </xf>
    <xf numFmtId="0" fontId="58" fillId="34" borderId="19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justify" vertical="center" wrapText="1"/>
    </xf>
    <xf numFmtId="0" fontId="58" fillId="0" borderId="24" xfId="0" applyFont="1" applyBorder="1" applyAlignment="1">
      <alignment horizontal="justify" vertical="center" wrapText="1"/>
    </xf>
    <xf numFmtId="0" fontId="58" fillId="0" borderId="33" xfId="0" applyFont="1" applyBorder="1" applyAlignment="1">
      <alignment horizontal="justify" vertical="center" wrapText="1"/>
    </xf>
    <xf numFmtId="0" fontId="58" fillId="0" borderId="2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58" fillId="28" borderId="41" xfId="0" applyFont="1" applyFill="1" applyBorder="1" applyAlignment="1">
      <alignment horizontal="center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34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7" fillId="35" borderId="25" xfId="0" applyFont="1" applyFill="1" applyBorder="1" applyAlignment="1">
      <alignment horizontal="center" vertical="center" wrapText="1"/>
    </xf>
    <xf numFmtId="0" fontId="57" fillId="35" borderId="34" xfId="0" applyFont="1" applyFill="1" applyBorder="1" applyAlignment="1">
      <alignment horizontal="center" vertical="center" wrapText="1"/>
    </xf>
    <xf numFmtId="0" fontId="57" fillId="35" borderId="26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7" fillId="35" borderId="4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 wrapText="1"/>
    </xf>
    <xf numFmtId="0" fontId="57" fillId="35" borderId="20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Border="1" applyAlignment="1">
      <alignment horizontal="justify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57" fillId="35" borderId="31" xfId="0" applyFont="1" applyFill="1" applyBorder="1" applyAlignment="1">
      <alignment horizontal="center" vertical="center" wrapText="1"/>
    </xf>
    <xf numFmtId="0" fontId="57" fillId="35" borderId="32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123825</xdr:rowOff>
    </xdr:from>
    <xdr:to>
      <xdr:col>6</xdr:col>
      <xdr:colOff>276225</xdr:colOff>
      <xdr:row>2</xdr:row>
      <xdr:rowOff>47625</xdr:rowOff>
    </xdr:to>
    <xdr:sp>
      <xdr:nvSpPr>
        <xdr:cNvPr id="1" name="직사각형 5"/>
        <xdr:cNvSpPr>
          <a:spLocks/>
        </xdr:cNvSpPr>
      </xdr:nvSpPr>
      <xdr:spPr>
        <a:xfrm>
          <a:off x="1257300" y="123825"/>
          <a:ext cx="3248025" cy="323850"/>
        </a:xfrm>
        <a:prstGeom prst="rect">
          <a:avLst/>
        </a:prstGeom>
        <a:solidFill>
          <a:srgbClr val="D7E4BD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사업개요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통학버스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운영목적</a:t>
          </a:r>
        </a:p>
      </xdr:txBody>
    </xdr:sp>
    <xdr:clientData/>
  </xdr:twoCellAnchor>
  <xdr:twoCellAnchor editAs="oneCell">
    <xdr:from>
      <xdr:col>0</xdr:col>
      <xdr:colOff>409575</xdr:colOff>
      <xdr:row>3</xdr:row>
      <xdr:rowOff>38100</xdr:rowOff>
    </xdr:from>
    <xdr:to>
      <xdr:col>7</xdr:col>
      <xdr:colOff>276225</xdr:colOff>
      <xdr:row>40</xdr:row>
      <xdr:rowOff>19050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28650"/>
          <a:ext cx="4800600" cy="70294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145" zoomScaleNormal="145" workbookViewId="0" topLeftCell="A1">
      <selection activeCell="I5" sqref="I5"/>
    </sheetView>
  </sheetViews>
  <sheetFormatPr defaultColWidth="9.140625" defaultRowHeight="15"/>
  <cols>
    <col min="1" max="2" width="11.421875" style="0" customWidth="1"/>
    <col min="3" max="3" width="15.57421875" style="0" customWidth="1"/>
    <col min="4" max="4" width="18.00390625" style="0" bestFit="1" customWidth="1"/>
    <col min="5" max="5" width="18.28125" style="0" customWidth="1"/>
    <col min="6" max="6" width="20.140625" style="0" customWidth="1"/>
    <col min="7" max="7" width="32.421875" style="0" customWidth="1"/>
    <col min="9" max="9" width="22.421875" style="0" customWidth="1"/>
  </cols>
  <sheetData>
    <row r="1" spans="1:7" ht="33" customHeight="1">
      <c r="A1" s="144" t="s">
        <v>76</v>
      </c>
      <c r="B1" s="145"/>
      <c r="C1" s="145"/>
      <c r="D1" s="145"/>
      <c r="E1" s="145"/>
      <c r="F1" s="145"/>
      <c r="G1" s="145"/>
    </row>
    <row r="2" spans="1:7" ht="19.5" customHeight="1" thickBot="1">
      <c r="A2" s="146" t="s">
        <v>67</v>
      </c>
      <c r="B2" s="146"/>
      <c r="C2" s="146"/>
      <c r="D2" s="146"/>
      <c r="E2" s="146"/>
      <c r="F2" s="146"/>
      <c r="G2" s="146"/>
    </row>
    <row r="3" spans="1:9" ht="19.5" customHeight="1">
      <c r="A3" s="147" t="s">
        <v>0</v>
      </c>
      <c r="B3" s="148"/>
      <c r="C3" s="149" t="s">
        <v>1</v>
      </c>
      <c r="D3" s="148"/>
      <c r="E3" s="42" t="s">
        <v>2</v>
      </c>
      <c r="F3" s="43" t="s">
        <v>27</v>
      </c>
      <c r="G3" s="3" t="s">
        <v>3</v>
      </c>
      <c r="I3" s="53"/>
    </row>
    <row r="4" spans="1:7" ht="19.5" customHeight="1">
      <c r="A4" s="137" t="s">
        <v>4</v>
      </c>
      <c r="B4" s="139"/>
      <c r="C4" s="136" t="s">
        <v>77</v>
      </c>
      <c r="D4" s="135"/>
      <c r="E4" s="44">
        <f>10577*5*5.5*4.34</f>
        <v>1262364.95</v>
      </c>
      <c r="F4" s="44">
        <f>E4*12</f>
        <v>15148379.399999999</v>
      </c>
      <c r="G4" s="32" t="s">
        <v>50</v>
      </c>
    </row>
    <row r="5" spans="1:7" ht="19.5" customHeight="1">
      <c r="A5" s="133" t="s">
        <v>40</v>
      </c>
      <c r="B5" s="45" t="s">
        <v>39</v>
      </c>
      <c r="C5" s="134" t="s">
        <v>78</v>
      </c>
      <c r="D5" s="135"/>
      <c r="E5" s="46">
        <f>10577*5*4.34</f>
        <v>229520.9</v>
      </c>
      <c r="F5" s="46">
        <f>E5*12</f>
        <v>2754250.8</v>
      </c>
      <c r="G5" s="30" t="s">
        <v>49</v>
      </c>
    </row>
    <row r="6" spans="1:7" ht="19.5" customHeight="1">
      <c r="A6" s="133"/>
      <c r="B6" s="47" t="s">
        <v>5</v>
      </c>
      <c r="C6" s="136" t="s">
        <v>79</v>
      </c>
      <c r="D6" s="135"/>
      <c r="E6" s="44">
        <f>10577*5*15/12</f>
        <v>66106.25</v>
      </c>
      <c r="F6" s="44">
        <f>E6*12</f>
        <v>793275</v>
      </c>
      <c r="G6" s="32" t="s">
        <v>43</v>
      </c>
    </row>
    <row r="7" spans="1:7" ht="19.5" customHeight="1">
      <c r="A7" s="133"/>
      <c r="B7" s="47" t="s">
        <v>6</v>
      </c>
      <c r="C7" s="134" t="s">
        <v>80</v>
      </c>
      <c r="D7" s="135"/>
      <c r="E7" s="44">
        <f>(10577*5)*1.5*2</f>
        <v>158655</v>
      </c>
      <c r="F7" s="44">
        <f>E7*12</f>
        <v>1903860</v>
      </c>
      <c r="G7" s="32" t="s">
        <v>44</v>
      </c>
    </row>
    <row r="8" spans="1:7" ht="19.5" customHeight="1">
      <c r="A8" s="137" t="s">
        <v>7</v>
      </c>
      <c r="B8" s="138"/>
      <c r="C8" s="138"/>
      <c r="D8" s="139"/>
      <c r="E8" s="46">
        <f>SUM(E4:E7)</f>
        <v>1716647.0999999999</v>
      </c>
      <c r="F8" s="44">
        <f>SUM(F4:F7)</f>
        <v>20599765.2</v>
      </c>
      <c r="G8" s="5"/>
    </row>
    <row r="9" spans="1:7" ht="19.5" customHeight="1">
      <c r="A9" s="140" t="s">
        <v>8</v>
      </c>
      <c r="B9" s="141"/>
      <c r="C9" s="142" t="s">
        <v>48</v>
      </c>
      <c r="D9" s="143"/>
      <c r="E9" s="44">
        <f>E8*1/12</f>
        <v>143053.925</v>
      </c>
      <c r="F9" s="44">
        <f>E9*12</f>
        <v>1716647.0999999999</v>
      </c>
      <c r="G9" s="32" t="s">
        <v>45</v>
      </c>
    </row>
    <row r="10" spans="1:7" ht="19.5" customHeight="1" thickBot="1">
      <c r="A10" s="128" t="s">
        <v>60</v>
      </c>
      <c r="B10" s="129"/>
      <c r="C10" s="129"/>
      <c r="D10" s="130"/>
      <c r="E10" s="48">
        <f>E8+E9</f>
        <v>1859701.025</v>
      </c>
      <c r="F10" s="48">
        <f>F8+F9</f>
        <v>22316412.3</v>
      </c>
      <c r="G10" s="6"/>
    </row>
    <row r="11" spans="1:7" ht="19.5" customHeight="1">
      <c r="A11" s="126" t="s">
        <v>73</v>
      </c>
      <c r="B11" s="127"/>
      <c r="C11" s="127"/>
      <c r="D11" s="127"/>
      <c r="E11" s="127"/>
      <c r="F11" s="127"/>
      <c r="G11" s="131"/>
    </row>
    <row r="12" spans="1:7" ht="19.5" customHeight="1" thickBot="1">
      <c r="A12" s="123" t="s">
        <v>28</v>
      </c>
      <c r="B12" s="124"/>
      <c r="C12" s="124"/>
      <c r="D12" s="124"/>
      <c r="E12" s="124"/>
      <c r="F12" s="124"/>
      <c r="G12" s="132"/>
    </row>
    <row r="13" spans="1:7" ht="19.5" customHeight="1">
      <c r="A13" s="83" t="s">
        <v>0</v>
      </c>
      <c r="B13" s="84"/>
      <c r="C13" s="11" t="s">
        <v>29</v>
      </c>
      <c r="D13" s="11" t="s">
        <v>30</v>
      </c>
      <c r="E13" s="11" t="s">
        <v>31</v>
      </c>
      <c r="F13" s="12" t="s">
        <v>32</v>
      </c>
      <c r="G13" s="13" t="s">
        <v>3</v>
      </c>
    </row>
    <row r="14" spans="1:7" ht="19.5" customHeight="1">
      <c r="A14" s="117" t="s">
        <v>10</v>
      </c>
      <c r="B14" s="118"/>
      <c r="C14" s="40">
        <f>E8</f>
        <v>1716647.0999999999</v>
      </c>
      <c r="D14" s="36" t="s">
        <v>74</v>
      </c>
      <c r="E14" s="40">
        <f>E8*3.495%</f>
        <v>59996.816145</v>
      </c>
      <c r="F14" s="40">
        <f aca="true" t="shared" si="0" ref="F14:F19">E14*12</f>
        <v>719961.79374</v>
      </c>
      <c r="G14" s="49" t="s">
        <v>64</v>
      </c>
    </row>
    <row r="15" spans="1:7" ht="19.5" customHeight="1">
      <c r="A15" s="115" t="s">
        <v>11</v>
      </c>
      <c r="B15" s="116"/>
      <c r="C15" s="41">
        <f>E14</f>
        <v>59996.816145</v>
      </c>
      <c r="D15" s="37" t="s">
        <v>84</v>
      </c>
      <c r="E15" s="41">
        <f>E14*12.81%</f>
        <v>7685.592148174499</v>
      </c>
      <c r="F15" s="41">
        <f t="shared" si="0"/>
        <v>92227.10577809399</v>
      </c>
      <c r="G15" s="50" t="s">
        <v>47</v>
      </c>
    </row>
    <row r="16" spans="1:7" ht="19.5" customHeight="1">
      <c r="A16" s="115" t="s">
        <v>12</v>
      </c>
      <c r="B16" s="116"/>
      <c r="C16" s="41">
        <f>E8</f>
        <v>1716647.0999999999</v>
      </c>
      <c r="D16" s="37" t="s">
        <v>75</v>
      </c>
      <c r="E16" s="41">
        <f>E8*4.5%</f>
        <v>77249.11949999999</v>
      </c>
      <c r="F16" s="41">
        <f t="shared" si="0"/>
        <v>926989.4339999999</v>
      </c>
      <c r="G16" s="51" t="s">
        <v>65</v>
      </c>
    </row>
    <row r="17" spans="1:7" ht="19.5">
      <c r="A17" s="115" t="s">
        <v>13</v>
      </c>
      <c r="B17" s="116"/>
      <c r="C17" s="41">
        <f>E8</f>
        <v>1716647.0999999999</v>
      </c>
      <c r="D17" s="37" t="s">
        <v>85</v>
      </c>
      <c r="E17" s="41">
        <f>E8*1.15%</f>
        <v>19741.441649999997</v>
      </c>
      <c r="F17" s="41">
        <f t="shared" si="0"/>
        <v>236897.29979999998</v>
      </c>
      <c r="G17" s="52" t="s">
        <v>51</v>
      </c>
    </row>
    <row r="18" spans="1:7" ht="28.5" customHeight="1">
      <c r="A18" s="117" t="s">
        <v>14</v>
      </c>
      <c r="B18" s="118"/>
      <c r="C18" s="40">
        <f>E8</f>
        <v>1716647.0999999999</v>
      </c>
      <c r="D18" s="36" t="s">
        <v>86</v>
      </c>
      <c r="E18" s="40">
        <f>E8*1.9%</f>
        <v>32616.294899999997</v>
      </c>
      <c r="F18" s="40">
        <f t="shared" si="0"/>
        <v>391395.5388</v>
      </c>
      <c r="G18" s="52" t="s">
        <v>63</v>
      </c>
    </row>
    <row r="19" spans="1:7" ht="19.5" customHeight="1">
      <c r="A19" s="60" t="s">
        <v>52</v>
      </c>
      <c r="B19" s="119"/>
      <c r="C19" s="33">
        <f>E8</f>
        <v>1716647.0999999999</v>
      </c>
      <c r="D19" s="38" t="s">
        <v>59</v>
      </c>
      <c r="E19" s="33">
        <f>E8*0.06%</f>
        <v>1029.9882599999999</v>
      </c>
      <c r="F19" s="29">
        <f t="shared" si="0"/>
        <v>12359.859119999997</v>
      </c>
      <c r="G19" s="34" t="s">
        <v>53</v>
      </c>
    </row>
    <row r="20" spans="1:7" ht="19.5" customHeight="1" thickBot="1">
      <c r="A20" s="120" t="s">
        <v>9</v>
      </c>
      <c r="B20" s="121"/>
      <c r="C20" s="121"/>
      <c r="D20" s="122"/>
      <c r="E20" s="17">
        <f>SUM(E14:E19)</f>
        <v>198319.2526031745</v>
      </c>
      <c r="F20" s="17">
        <f>SUM(F14:F19)</f>
        <v>2379831.031238094</v>
      </c>
      <c r="G20" s="18"/>
    </row>
    <row r="21" spans="1:7" ht="19.5" customHeight="1">
      <c r="A21" s="123" t="s">
        <v>33</v>
      </c>
      <c r="B21" s="124"/>
      <c r="C21" s="124"/>
      <c r="D21" s="125"/>
      <c r="E21" s="125"/>
      <c r="F21" s="125"/>
      <c r="G21" s="109"/>
    </row>
    <row r="22" spans="1:7" ht="19.5" customHeight="1" thickBot="1">
      <c r="A22" s="126" t="s">
        <v>34</v>
      </c>
      <c r="B22" s="127"/>
      <c r="C22" s="127"/>
      <c r="D22" s="125"/>
      <c r="E22" s="125"/>
      <c r="F22" s="125"/>
      <c r="G22" s="109"/>
    </row>
    <row r="23" spans="1:7" ht="19.5" customHeight="1">
      <c r="A23" s="83" t="s">
        <v>15</v>
      </c>
      <c r="B23" s="105"/>
      <c r="C23" s="84"/>
      <c r="D23" s="11" t="s">
        <v>1</v>
      </c>
      <c r="E23" s="11" t="s">
        <v>31</v>
      </c>
      <c r="F23" s="12" t="s">
        <v>32</v>
      </c>
      <c r="G23" s="13" t="s">
        <v>3</v>
      </c>
    </row>
    <row r="24" spans="1:7" ht="19.5" customHeight="1">
      <c r="A24" s="86" t="s">
        <v>16</v>
      </c>
      <c r="B24" s="87"/>
      <c r="C24" s="19" t="s">
        <v>35</v>
      </c>
      <c r="D24" s="55" t="s">
        <v>90</v>
      </c>
      <c r="E24" s="10">
        <f>2413890*1/12/1.1</f>
        <v>182870.45454545453</v>
      </c>
      <c r="F24" s="10">
        <f>E24*12</f>
        <v>2194445.454545454</v>
      </c>
      <c r="G24" s="20" t="s">
        <v>89</v>
      </c>
    </row>
    <row r="25" spans="1:7" ht="19.5" customHeight="1">
      <c r="A25" s="106" t="s">
        <v>68</v>
      </c>
      <c r="B25" s="107"/>
      <c r="C25" s="26" t="s">
        <v>17</v>
      </c>
      <c r="D25" s="56" t="s">
        <v>71</v>
      </c>
      <c r="E25" s="27">
        <f>25000*1/12/1.1</f>
        <v>1893.939393939394</v>
      </c>
      <c r="F25" s="27">
        <f>E25*12</f>
        <v>22727.272727272728</v>
      </c>
      <c r="G25" s="59" t="s">
        <v>81</v>
      </c>
    </row>
    <row r="26" spans="1:7" ht="19.5" customHeight="1">
      <c r="A26" s="108"/>
      <c r="B26" s="109"/>
      <c r="C26" s="15" t="s">
        <v>18</v>
      </c>
      <c r="D26" s="57" t="s">
        <v>72</v>
      </c>
      <c r="E26" s="14">
        <f>26500*1/12/1.1</f>
        <v>2007.5757575757575</v>
      </c>
      <c r="F26" s="14">
        <f>E26*12</f>
        <v>24090.90909090909</v>
      </c>
      <c r="G26" s="59" t="s">
        <v>66</v>
      </c>
    </row>
    <row r="27" spans="1:7" ht="19.5" customHeight="1">
      <c r="A27" s="110"/>
      <c r="B27" s="111"/>
      <c r="C27" s="104" t="s">
        <v>7</v>
      </c>
      <c r="D27" s="94"/>
      <c r="E27" s="10">
        <f>SUM(E25:E26)</f>
        <v>3901.5151515151515</v>
      </c>
      <c r="F27" s="10">
        <f>SUM(F25:F26)</f>
        <v>46818.181818181816</v>
      </c>
      <c r="G27" s="20"/>
    </row>
    <row r="28" spans="1:7" ht="19.5" customHeight="1">
      <c r="A28" s="92" t="s">
        <v>9</v>
      </c>
      <c r="B28" s="93"/>
      <c r="C28" s="93"/>
      <c r="D28" s="94"/>
      <c r="E28" s="10">
        <f>E24+E27</f>
        <v>186771.96969696967</v>
      </c>
      <c r="F28" s="10">
        <f>F24+F27</f>
        <v>2241263.636363636</v>
      </c>
      <c r="G28" s="20"/>
    </row>
    <row r="29" spans="1:7" ht="19.5" customHeight="1">
      <c r="A29" s="112" t="s">
        <v>36</v>
      </c>
      <c r="B29" s="113"/>
      <c r="C29" s="113"/>
      <c r="D29" s="113"/>
      <c r="E29" s="113"/>
      <c r="F29" s="113"/>
      <c r="G29" s="114"/>
    </row>
    <row r="30" spans="1:7" ht="19.5" customHeight="1">
      <c r="A30" s="86" t="s">
        <v>0</v>
      </c>
      <c r="B30" s="87"/>
      <c r="C30" s="88" t="s">
        <v>1</v>
      </c>
      <c r="D30" s="87"/>
      <c r="E30" s="15" t="s">
        <v>31</v>
      </c>
      <c r="F30" s="21" t="s">
        <v>32</v>
      </c>
      <c r="G30" s="16" t="s">
        <v>3</v>
      </c>
    </row>
    <row r="31" spans="1:7" ht="19.5" customHeight="1">
      <c r="A31" s="86" t="s">
        <v>42</v>
      </c>
      <c r="B31" s="87"/>
      <c r="C31" s="102" t="s">
        <v>87</v>
      </c>
      <c r="D31" s="103"/>
      <c r="E31" s="25">
        <f>188000/12</f>
        <v>15666.666666666666</v>
      </c>
      <c r="F31" s="24">
        <f>E31*12</f>
        <v>188000</v>
      </c>
      <c r="G31" s="58" t="s">
        <v>88</v>
      </c>
    </row>
    <row r="32" spans="1:7" ht="19.5" customHeight="1">
      <c r="A32" s="92" t="s">
        <v>7</v>
      </c>
      <c r="B32" s="94"/>
      <c r="C32" s="104"/>
      <c r="D32" s="94"/>
      <c r="E32" s="10">
        <f>SUM(E31:E31)</f>
        <v>15666.666666666666</v>
      </c>
      <c r="F32" s="10">
        <f>SUM(F31:F31)</f>
        <v>188000</v>
      </c>
      <c r="G32" s="20"/>
    </row>
    <row r="33" spans="1:7" ht="19.5" customHeight="1">
      <c r="A33" s="60" t="s">
        <v>19</v>
      </c>
      <c r="B33" s="61"/>
      <c r="C33" s="90" t="s">
        <v>92</v>
      </c>
      <c r="D33" s="91"/>
      <c r="E33" s="29">
        <f>26*2/6.8*1515/1.1*24</f>
        <v>252770.05347593583</v>
      </c>
      <c r="F33" s="29">
        <f>E33*12</f>
        <v>3033240.64171123</v>
      </c>
      <c r="G33" s="31" t="s">
        <v>83</v>
      </c>
    </row>
    <row r="34" spans="1:7" ht="19.5" customHeight="1">
      <c r="A34" s="92" t="s">
        <v>9</v>
      </c>
      <c r="B34" s="93"/>
      <c r="C34" s="93"/>
      <c r="D34" s="94"/>
      <c r="E34" s="10">
        <f>E32+E33</f>
        <v>268436.7201426025</v>
      </c>
      <c r="F34" s="10">
        <f>F32+F33</f>
        <v>3221240.64171123</v>
      </c>
      <c r="G34" s="20"/>
    </row>
    <row r="35" spans="1:7" ht="19.5" customHeight="1">
      <c r="A35" s="95" t="s">
        <v>37</v>
      </c>
      <c r="B35" s="96"/>
      <c r="C35" s="96"/>
      <c r="D35" s="96"/>
      <c r="E35" s="96"/>
      <c r="F35" s="96"/>
      <c r="G35" s="97"/>
    </row>
    <row r="36" spans="1:7" ht="19.5" customHeight="1">
      <c r="A36" s="86" t="s">
        <v>1</v>
      </c>
      <c r="B36" s="98"/>
      <c r="C36" s="98"/>
      <c r="D36" s="87"/>
      <c r="E36" s="15" t="s">
        <v>31</v>
      </c>
      <c r="F36" s="21" t="s">
        <v>32</v>
      </c>
      <c r="G36" s="16" t="s">
        <v>3</v>
      </c>
    </row>
    <row r="37" spans="1:7" ht="19.5" customHeight="1" thickBot="1">
      <c r="A37" s="99" t="s">
        <v>91</v>
      </c>
      <c r="B37" s="100"/>
      <c r="C37" s="100"/>
      <c r="D37" s="101"/>
      <c r="E37" s="28">
        <f>68490000/84</f>
        <v>815357.1428571428</v>
      </c>
      <c r="F37" s="28">
        <f>E37*12</f>
        <v>9784285.714285715</v>
      </c>
      <c r="G37" s="54" t="s">
        <v>69</v>
      </c>
    </row>
    <row r="38" spans="1:7" ht="19.5" customHeight="1" thickBot="1">
      <c r="A38" s="80"/>
      <c r="B38" s="81"/>
      <c r="C38" s="81"/>
      <c r="D38" s="81"/>
      <c r="E38" s="81"/>
      <c r="F38" s="81"/>
      <c r="G38" s="82"/>
    </row>
    <row r="39" spans="1:7" ht="19.5" customHeight="1">
      <c r="A39" s="83" t="s">
        <v>0</v>
      </c>
      <c r="B39" s="84"/>
      <c r="C39" s="85" t="s">
        <v>1</v>
      </c>
      <c r="D39" s="84"/>
      <c r="E39" s="11" t="s">
        <v>31</v>
      </c>
      <c r="F39" s="12" t="s">
        <v>32</v>
      </c>
      <c r="G39" s="13" t="s">
        <v>3</v>
      </c>
    </row>
    <row r="40" spans="1:7" ht="19.5" customHeight="1">
      <c r="A40" s="86" t="s">
        <v>24</v>
      </c>
      <c r="B40" s="87"/>
      <c r="C40" s="88" t="s">
        <v>54</v>
      </c>
      <c r="D40" s="87"/>
      <c r="E40" s="14">
        <f>E10*3</f>
        <v>5579103.074999999</v>
      </c>
      <c r="F40" s="14">
        <f aca="true" t="shared" si="1" ref="F40:F48">E40*12</f>
        <v>66949236.89999999</v>
      </c>
      <c r="G40" s="16" t="s">
        <v>56</v>
      </c>
    </row>
    <row r="41" spans="1:7" ht="19.5" customHeight="1">
      <c r="A41" s="86" t="s">
        <v>25</v>
      </c>
      <c r="B41" s="87"/>
      <c r="C41" s="88" t="s">
        <v>54</v>
      </c>
      <c r="D41" s="87"/>
      <c r="E41" s="14">
        <f>E20*3</f>
        <v>594957.7578095235</v>
      </c>
      <c r="F41" s="14">
        <f t="shared" si="1"/>
        <v>7139493.093714282</v>
      </c>
      <c r="G41" s="16" t="s">
        <v>56</v>
      </c>
    </row>
    <row r="42" spans="1:7" ht="19.5" customHeight="1">
      <c r="A42" s="86" t="s">
        <v>26</v>
      </c>
      <c r="B42" s="87"/>
      <c r="C42" s="89" t="s">
        <v>55</v>
      </c>
      <c r="D42" s="87"/>
      <c r="E42" s="14">
        <f>(E28+E34+E37-E33)*3</f>
        <v>3053387.3376623373</v>
      </c>
      <c r="F42" s="14">
        <f t="shared" si="1"/>
        <v>36640648.05194805</v>
      </c>
      <c r="G42" s="16" t="s">
        <v>57</v>
      </c>
    </row>
    <row r="43" spans="1:7" ht="19.5" customHeight="1">
      <c r="A43" s="64" t="s">
        <v>46</v>
      </c>
      <c r="B43" s="65"/>
      <c r="C43" s="66" t="s">
        <v>82</v>
      </c>
      <c r="D43" s="67"/>
      <c r="E43" s="29">
        <f>E33*3</f>
        <v>758310.1604278075</v>
      </c>
      <c r="F43" s="29">
        <f t="shared" si="1"/>
        <v>9099721.92513369</v>
      </c>
      <c r="G43" s="30" t="s">
        <v>57</v>
      </c>
    </row>
    <row r="44" spans="1:7" ht="19.5" customHeight="1">
      <c r="A44" s="77" t="s">
        <v>38</v>
      </c>
      <c r="B44" s="78"/>
      <c r="C44" s="78"/>
      <c r="D44" s="79"/>
      <c r="E44" s="22">
        <f>SUM(E40:E43)</f>
        <v>9985758.330899667</v>
      </c>
      <c r="F44" s="22">
        <f t="shared" si="1"/>
        <v>119829099.970796</v>
      </c>
      <c r="G44" s="23"/>
    </row>
    <row r="45" spans="1:8" ht="19.5" customHeight="1">
      <c r="A45" s="60" t="s">
        <v>20</v>
      </c>
      <c r="B45" s="61"/>
      <c r="C45" s="62" t="s">
        <v>61</v>
      </c>
      <c r="D45" s="63"/>
      <c r="E45" s="29">
        <f>E44*3%</f>
        <v>299572.74992699</v>
      </c>
      <c r="F45" s="29">
        <f t="shared" si="1"/>
        <v>3594872.99912388</v>
      </c>
      <c r="G45" s="30"/>
      <c r="H45" s="39"/>
    </row>
    <row r="46" spans="1:8" ht="19.5" customHeight="1">
      <c r="A46" s="60" t="s">
        <v>21</v>
      </c>
      <c r="B46" s="61"/>
      <c r="C46" s="62" t="s">
        <v>62</v>
      </c>
      <c r="D46" s="63"/>
      <c r="E46" s="29">
        <f>(E40+E41+E42+E45)*5%</f>
        <v>476351.0460199425</v>
      </c>
      <c r="F46" s="29">
        <f t="shared" si="1"/>
        <v>5716212.55223931</v>
      </c>
      <c r="G46" s="30"/>
      <c r="H46" s="39"/>
    </row>
    <row r="47" spans="1:7" ht="19.5" customHeight="1">
      <c r="A47" s="68" t="s">
        <v>22</v>
      </c>
      <c r="B47" s="69"/>
      <c r="C47" s="69"/>
      <c r="D47" s="70"/>
      <c r="E47" s="2">
        <f>SUM(E45:E46)</f>
        <v>775923.7959469325</v>
      </c>
      <c r="F47" s="2">
        <f t="shared" si="1"/>
        <v>9311085.55136319</v>
      </c>
      <c r="G47" s="7"/>
    </row>
    <row r="48" spans="1:7" ht="19.5" customHeight="1">
      <c r="A48" s="68" t="s">
        <v>58</v>
      </c>
      <c r="B48" s="69"/>
      <c r="C48" s="69"/>
      <c r="D48" s="70"/>
      <c r="E48" s="2">
        <f>E44+E47</f>
        <v>10761682.1268466</v>
      </c>
      <c r="F48" s="2">
        <f t="shared" si="1"/>
        <v>129140185.5221592</v>
      </c>
      <c r="G48" s="7"/>
    </row>
    <row r="49" spans="1:7" ht="19.5" customHeight="1">
      <c r="A49" s="71" t="s">
        <v>23</v>
      </c>
      <c r="B49" s="72"/>
      <c r="C49" s="73"/>
      <c r="D49" s="72"/>
      <c r="E49" s="1">
        <f>E48*10%</f>
        <v>1076168.21268466</v>
      </c>
      <c r="F49" s="1">
        <f>F48*10%</f>
        <v>12914018.55221592</v>
      </c>
      <c r="G49" s="4"/>
    </row>
    <row r="50" spans="1:7" ht="19.5" customHeight="1" thickBot="1">
      <c r="A50" s="74" t="s">
        <v>9</v>
      </c>
      <c r="B50" s="75"/>
      <c r="C50" s="76"/>
      <c r="D50" s="75"/>
      <c r="E50" s="8">
        <f>E48+E49</f>
        <v>11837850.33953126</v>
      </c>
      <c r="F50" s="35">
        <f>ROUNDDOWN(SUM(F48:F49),-3)</f>
        <v>142054000</v>
      </c>
      <c r="G50" s="9" t="s">
        <v>41</v>
      </c>
    </row>
  </sheetData>
  <sheetProtection/>
  <mergeCells count="67">
    <mergeCell ref="A1:G1"/>
    <mergeCell ref="A2:G2"/>
    <mergeCell ref="A3:B3"/>
    <mergeCell ref="C3:D3"/>
    <mergeCell ref="A4:B4"/>
    <mergeCell ref="C4:D4"/>
    <mergeCell ref="A5:A7"/>
    <mergeCell ref="C5:D5"/>
    <mergeCell ref="C6:D6"/>
    <mergeCell ref="C7:D7"/>
    <mergeCell ref="A8:D8"/>
    <mergeCell ref="A9:B9"/>
    <mergeCell ref="C9:D9"/>
    <mergeCell ref="A10:D10"/>
    <mergeCell ref="A11:G11"/>
    <mergeCell ref="A12:G12"/>
    <mergeCell ref="A13:B13"/>
    <mergeCell ref="A14:B14"/>
    <mergeCell ref="A15:B15"/>
    <mergeCell ref="A16:B16"/>
    <mergeCell ref="A17:B17"/>
    <mergeCell ref="A18:B18"/>
    <mergeCell ref="A19:B19"/>
    <mergeCell ref="A20:D20"/>
    <mergeCell ref="A21:C21"/>
    <mergeCell ref="D21:G22"/>
    <mergeCell ref="A22:C22"/>
    <mergeCell ref="A23:C23"/>
    <mergeCell ref="A24:B24"/>
    <mergeCell ref="A25:B27"/>
    <mergeCell ref="C27:D27"/>
    <mergeCell ref="A28:D28"/>
    <mergeCell ref="A29:G29"/>
    <mergeCell ref="A30:B30"/>
    <mergeCell ref="C30:D30"/>
    <mergeCell ref="A31:B31"/>
    <mergeCell ref="C31:D31"/>
    <mergeCell ref="A32:B32"/>
    <mergeCell ref="C32:D32"/>
    <mergeCell ref="A41:B41"/>
    <mergeCell ref="C41:D41"/>
    <mergeCell ref="A42:B42"/>
    <mergeCell ref="C42:D42"/>
    <mergeCell ref="A33:B33"/>
    <mergeCell ref="C33:D33"/>
    <mergeCell ref="A34:D34"/>
    <mergeCell ref="A35:G35"/>
    <mergeCell ref="A36:D36"/>
    <mergeCell ref="A37:D37"/>
    <mergeCell ref="A50:B50"/>
    <mergeCell ref="C50:D50"/>
    <mergeCell ref="A44:D44"/>
    <mergeCell ref="A45:B45"/>
    <mergeCell ref="C45:D45"/>
    <mergeCell ref="A38:G38"/>
    <mergeCell ref="A39:B39"/>
    <mergeCell ref="C39:D39"/>
    <mergeCell ref="A40:B40"/>
    <mergeCell ref="C40:D40"/>
    <mergeCell ref="A46:B46"/>
    <mergeCell ref="C46:D46"/>
    <mergeCell ref="A43:B43"/>
    <mergeCell ref="C43:D43"/>
    <mergeCell ref="A48:D48"/>
    <mergeCell ref="A49:B49"/>
    <mergeCell ref="C49:D49"/>
    <mergeCell ref="A47:D47"/>
  </mergeCells>
  <printOptions/>
  <pageMargins left="0.25" right="0.4125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="115" zoomScaleNormal="115" workbookViewId="0" topLeftCell="A1">
      <selection activeCell="J17" sqref="J17"/>
    </sheetView>
  </sheetViews>
  <sheetFormatPr defaultColWidth="9.140625" defaultRowHeight="15"/>
  <cols>
    <col min="1" max="9" width="10.57421875" style="0" customWidth="1"/>
  </cols>
  <sheetData>
    <row r="2" ht="16.5">
      <c r="B2" t="s">
        <v>70</v>
      </c>
    </row>
    <row r="43" ht="2.25" customHeight="1"/>
  </sheetData>
  <sheetProtection/>
  <printOptions horizontalCentered="1"/>
  <pageMargins left="0.2362204724409449" right="0.2362204724409449" top="0.7480314960629921" bottom="1.2992125984251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user</cp:lastModifiedBy>
  <cp:lastPrinted>2023-09-27T00:32:22Z</cp:lastPrinted>
  <dcterms:created xsi:type="dcterms:W3CDTF">2014-07-30T05:33:45Z</dcterms:created>
  <dcterms:modified xsi:type="dcterms:W3CDTF">2023-11-08T00:27:51Z</dcterms:modified>
  <cp:category/>
  <cp:version/>
  <cp:contentType/>
  <cp:contentStatus/>
</cp:coreProperties>
</file>